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4f02c203e30d0697/LRM/Trabalho/Agepar/1-Serviços Regulados/2-Saneamento/2021/4-2a RTP-etapa2/1-Ajustes Pós CP/1-Planilhas-Pós Consulta/"/>
    </mc:Choice>
  </mc:AlternateContent>
  <xr:revisionPtr revIDLastSave="139" documentId="13_ncr:1_{E3E4C8C6-EF31-4F1E-B458-2DE48A92B459}" xr6:coauthVersionLast="46" xr6:coauthVersionMax="46" xr10:uidLastSave="{8048DE04-A49E-4607-B839-1DAB06F922E3}"/>
  <bookViews>
    <workbookView xWindow="-120" yWindow="-120" windowWidth="20730" windowHeight="11160" activeTab="1" xr2:uid="{00000000-000D-0000-FFFF-FFFF00000000}"/>
  </bookViews>
  <sheets>
    <sheet name="Projeções de mercado" sheetId="1" r:id="rId1"/>
    <sheet name="Investim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B34" i="2"/>
  <c r="B35" i="2" s="1"/>
  <c r="B36" i="2" s="1"/>
  <c r="B37" i="2" s="1"/>
  <c r="E15" i="2" l="1"/>
  <c r="E44" i="2" s="1"/>
  <c r="E14" i="2"/>
  <c r="E43" i="2" s="1"/>
  <c r="E42" i="2"/>
  <c r="E45" i="2" s="1"/>
  <c r="D15" i="2"/>
  <c r="D44" i="2" s="1"/>
  <c r="D14" i="2"/>
  <c r="D13" i="2"/>
  <c r="D42" i="2" s="1"/>
  <c r="C15" i="2"/>
  <c r="C44" i="2" s="1"/>
  <c r="F44" i="2" s="1"/>
  <c r="C14" i="2"/>
  <c r="C43" i="2" s="1"/>
  <c r="C13" i="2"/>
  <c r="C42" i="2" s="1"/>
  <c r="B15" i="2"/>
  <c r="B44" i="2" s="1"/>
  <c r="B14" i="2"/>
  <c r="B43" i="2" s="1"/>
  <c r="B13" i="2"/>
  <c r="B42" i="2" s="1"/>
  <c r="C45" i="2" l="1"/>
  <c r="D16" i="2"/>
  <c r="D43" i="2"/>
  <c r="F43" i="2" s="1"/>
  <c r="D45" i="2"/>
  <c r="B45" i="2"/>
  <c r="F42" i="2"/>
  <c r="C16" i="2"/>
  <c r="E16" i="2"/>
  <c r="B16" i="2"/>
  <c r="F14" i="2"/>
  <c r="F15" i="2"/>
  <c r="F16" i="2" l="1"/>
  <c r="F45" i="2"/>
  <c r="B7" i="2"/>
  <c r="C7" i="2"/>
  <c r="D7" i="2"/>
  <c r="F7" i="2"/>
  <c r="G7" i="2"/>
  <c r="H7" i="2"/>
  <c r="J7" i="2"/>
  <c r="K7" i="2"/>
  <c r="L7" i="2"/>
  <c r="N7" i="2"/>
  <c r="O7" i="2"/>
  <c r="P7" i="2"/>
  <c r="B23" i="2" l="1"/>
  <c r="B24" i="2" s="1"/>
  <c r="E6" i="2" l="1"/>
  <c r="E7" i="2" s="1"/>
  <c r="Q6" i="2" l="1"/>
  <c r="Q7" i="2" s="1"/>
  <c r="M6" i="2"/>
  <c r="M7" i="2" s="1"/>
  <c r="I6" i="2"/>
  <c r="I7" i="2" s="1"/>
  <c r="F8" i="1" l="1"/>
  <c r="E8" i="1"/>
  <c r="D8" i="1"/>
  <c r="C8" i="1"/>
  <c r="B8" i="1"/>
  <c r="F5" i="1"/>
  <c r="E5" i="1"/>
  <c r="D5" i="1"/>
  <c r="C5" i="1"/>
  <c r="B5" i="1"/>
  <c r="B25" i="2" l="1"/>
</calcChain>
</file>

<file path=xl/sharedStrings.xml><?xml version="1.0" encoding="utf-8"?>
<sst xmlns="http://schemas.openxmlformats.org/spreadsheetml/2006/main" count="65" uniqueCount="45">
  <si>
    <t>Item</t>
  </si>
  <si>
    <t>Volume faturado de água (m3)</t>
  </si>
  <si>
    <t>Volume faturado de esgoto (m3)</t>
  </si>
  <si>
    <t>Total de Volume Faturado (m3)</t>
  </si>
  <si>
    <t>Ligações de água (unidades)</t>
  </si>
  <si>
    <t>Ligações de esgoto (unidades)</t>
  </si>
  <si>
    <t>Total de Ligações (unidades)</t>
  </si>
  <si>
    <r>
      <t xml:space="preserve">PLANO PLURIANUAL DE INVESTIMENTOS - PPI 2021 A 2024  </t>
    </r>
    <r>
      <rPr>
        <sz val="9"/>
        <color theme="1"/>
        <rFont val="Calibri"/>
        <family val="2"/>
        <scheme val="minor"/>
      </rPr>
      <t>(R$ x 1000)</t>
    </r>
  </si>
  <si>
    <t>Água</t>
  </si>
  <si>
    <t>Esgoto</t>
  </si>
  <si>
    <t>Outros</t>
  </si>
  <si>
    <t>Total</t>
  </si>
  <si>
    <t>Tabela - Projeção de Investimentos - PPI 2021-2024, (R$ 1.000)</t>
  </si>
  <si>
    <t>2021-2024</t>
  </si>
  <si>
    <t>Valor</t>
  </si>
  <si>
    <t>CAPEX regulatório  - água</t>
  </si>
  <si>
    <t>CAPEX regulatório - esgoto</t>
  </si>
  <si>
    <t>CAPEX regulatório - Total</t>
  </si>
  <si>
    <t>Total sugerido preliminarmente</t>
  </si>
  <si>
    <t>Valor não adotado</t>
  </si>
  <si>
    <t>Tabela - Comparação valores propostos e os adotados</t>
  </si>
  <si>
    <t>Fonte: Dados Sanepar (2020) - Protocolado 17.175.062-8 (Anexos 1 e 2). Elaboração: Agepar (2021).</t>
  </si>
  <si>
    <t>Fonte: Dados Sanepar (2020) - Protocolado 17.175.062-8 (Anexo 1). Elaboração: Agepar (2021).</t>
  </si>
  <si>
    <t>CAPEX - REGULATÓRIO TOTAL</t>
  </si>
  <si>
    <t>Total de Investimentos CAPEX</t>
  </si>
  <si>
    <t>CAPEX não regulatório(*)</t>
  </si>
  <si>
    <t>Obs.: (*) - Envolve Capitalizações; Doações; Resíduos Sólidos e Água Industrial</t>
  </si>
  <si>
    <t>CAPEX regulatório  - outros</t>
  </si>
  <si>
    <t>Investimentos - Capex regulatório</t>
  </si>
  <si>
    <t>Classificação</t>
  </si>
  <si>
    <t>Investimentos (PPI) -  (valores não contingenciados: 80%)</t>
  </si>
  <si>
    <t>Total Proposto no Anexo 2 (Capex Regulatório Total, sem contingenciamento)</t>
  </si>
  <si>
    <t>Valor sugerido em relação ao total regulatório</t>
  </si>
  <si>
    <t>Tabela - Projeção de Inflação - 2021 - 2024</t>
  </si>
  <si>
    <t>Projeção IPCA</t>
  </si>
  <si>
    <t>Ano</t>
  </si>
  <si>
    <t>Investimentos (PPI) - 
(valores não contigenciados: 80%)</t>
  </si>
  <si>
    <t>IPCA Acumulado 2021</t>
  </si>
  <si>
    <t>IPCA Acumulado 2022</t>
  </si>
  <si>
    <t>IPCA Acumulado 2023</t>
  </si>
  <si>
    <t>IPCA Acumulado 2024</t>
  </si>
  <si>
    <t>Tabela - Investimentos 2021-2024 - Deflacionados pelo IPCA</t>
  </si>
  <si>
    <t>Elaboração: Agepar (2020)</t>
  </si>
  <si>
    <t>Fonte: Relatório Focus 19/02/2021, Banco Central do Brasil. Elaboração: Agepar (2021).</t>
  </si>
  <si>
    <t>Fonte: Dados Sanepar (2021) - Protocolado 17.376.896-6 (Anexo 11). Elaboração: Agepar (2021).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</si>
</sst>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3" fontId="0" fillId="0" borderId="0" xfId="0" applyNumberFormat="1"/>
    <xf numFmtId="164" fontId="4" fillId="2" borderId="2" xfId="0" applyNumberFormat="1" applyFont="1" applyFill="1" applyBorder="1"/>
    <xf numFmtId="165" fontId="4" fillId="2" borderId="2" xfId="1" applyNumberFormat="1" applyFont="1" applyFill="1" applyBorder="1"/>
    <xf numFmtId="0" fontId="5" fillId="3" borderId="2" xfId="0" applyFont="1" applyFill="1" applyBorder="1" applyAlignment="1">
      <alignment horizontal="left"/>
    </xf>
    <xf numFmtId="165" fontId="5" fillId="3" borderId="2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3" fontId="3" fillId="0" borderId="2" xfId="0" applyNumberFormat="1" applyFont="1" applyBorder="1"/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3" fontId="0" fillId="3" borderId="2" xfId="0" applyNumberFormat="1" applyFill="1" applyBorder="1"/>
    <xf numFmtId="3" fontId="3" fillId="3" borderId="2" xfId="0" applyNumberFormat="1" applyFont="1" applyFill="1" applyBorder="1"/>
    <xf numFmtId="0" fontId="0" fillId="3" borderId="2" xfId="0" applyFont="1" applyFill="1" applyBorder="1" applyAlignment="1">
      <alignment wrapText="1"/>
    </xf>
    <xf numFmtId="3" fontId="0" fillId="0" borderId="2" xfId="0" applyNumberFormat="1" applyBorder="1" applyAlignment="1"/>
    <xf numFmtId="3" fontId="0" fillId="3" borderId="2" xfId="0" applyNumberFormat="1" applyFill="1" applyBorder="1" applyAlignment="1"/>
    <xf numFmtId="3" fontId="0" fillId="3" borderId="2" xfId="0" applyNumberFormat="1" applyFont="1" applyFill="1" applyBorder="1"/>
    <xf numFmtId="0" fontId="0" fillId="0" borderId="2" xfId="0" applyBorder="1" applyAlignment="1">
      <alignment horizontal="center" wrapText="1"/>
    </xf>
    <xf numFmtId="10" fontId="0" fillId="0" borderId="2" xfId="2" applyNumberFormat="1" applyFont="1" applyBorder="1"/>
    <xf numFmtId="0" fontId="0" fillId="3" borderId="2" xfId="0" applyFill="1" applyBorder="1" applyAlignment="1">
      <alignment horizontal="center" wrapText="1"/>
    </xf>
    <xf numFmtId="10" fontId="0" fillId="3" borderId="2" xfId="2" applyNumberFormat="1" applyFont="1" applyFill="1" applyBorder="1"/>
    <xf numFmtId="10" fontId="0" fillId="3" borderId="2" xfId="2" applyNumberFormat="1" applyFont="1" applyFill="1" applyBorder="1" applyAlignme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zoomScale="85" zoomScaleNormal="85" workbookViewId="0">
      <selection activeCell="B8" sqref="B8"/>
    </sheetView>
  </sheetViews>
  <sheetFormatPr defaultRowHeight="15" x14ac:dyDescent="0.25"/>
  <cols>
    <col min="1" max="1" width="30.42578125" bestFit="1" customWidth="1"/>
    <col min="2" max="5" width="12.5703125" bestFit="1" customWidth="1"/>
    <col min="6" max="6" width="13.7109375" customWidth="1"/>
    <col min="7" max="7" width="14.28515625" bestFit="1" customWidth="1"/>
  </cols>
  <sheetData>
    <row r="2" spans="1:6" x14ac:dyDescent="0.25">
      <c r="A2" s="13" t="s">
        <v>0</v>
      </c>
      <c r="B2" s="13">
        <v>2020</v>
      </c>
      <c r="C2" s="13">
        <v>2021</v>
      </c>
      <c r="D2" s="13">
        <v>2022</v>
      </c>
      <c r="E2" s="13">
        <v>2023</v>
      </c>
      <c r="F2" s="13">
        <v>2024</v>
      </c>
    </row>
    <row r="3" spans="1:6" x14ac:dyDescent="0.25">
      <c r="A3" s="3" t="s">
        <v>1</v>
      </c>
      <c r="B3" s="4">
        <v>522062601</v>
      </c>
      <c r="C3" s="4">
        <v>527393716</v>
      </c>
      <c r="D3" s="4">
        <v>548051202</v>
      </c>
      <c r="E3" s="4">
        <v>553474720</v>
      </c>
      <c r="F3" s="4">
        <v>561193853</v>
      </c>
    </row>
    <row r="4" spans="1:6" x14ac:dyDescent="0.25">
      <c r="A4" s="3" t="s">
        <v>2</v>
      </c>
      <c r="B4" s="4">
        <v>396232114</v>
      </c>
      <c r="C4" s="4">
        <v>406011301</v>
      </c>
      <c r="D4" s="4">
        <v>428454418</v>
      </c>
      <c r="E4" s="4">
        <v>440306067</v>
      </c>
      <c r="F4" s="4">
        <v>450329703</v>
      </c>
    </row>
    <row r="5" spans="1:6" x14ac:dyDescent="0.25">
      <c r="A5" s="5" t="s">
        <v>3</v>
      </c>
      <c r="B5" s="6">
        <f>SUM(B3:B4)</f>
        <v>918294715</v>
      </c>
      <c r="C5" s="6">
        <f>SUM(C3:C4)</f>
        <v>933405017</v>
      </c>
      <c r="D5" s="6">
        <f t="shared" ref="D5:F5" si="0">SUM(D3:D4)</f>
        <v>976505620</v>
      </c>
      <c r="E5" s="6">
        <f t="shared" si="0"/>
        <v>993780787</v>
      </c>
      <c r="F5" s="6">
        <f t="shared" si="0"/>
        <v>1011523556</v>
      </c>
    </row>
    <row r="6" spans="1:6" x14ac:dyDescent="0.25">
      <c r="A6" s="3" t="s">
        <v>4</v>
      </c>
      <c r="B6" s="4">
        <v>3273807</v>
      </c>
      <c r="C6" s="4">
        <v>3321588</v>
      </c>
      <c r="D6" s="4">
        <v>3372690</v>
      </c>
      <c r="E6" s="4">
        <v>3423218</v>
      </c>
      <c r="F6" s="4">
        <v>3474152</v>
      </c>
    </row>
    <row r="7" spans="1:6" x14ac:dyDescent="0.25">
      <c r="A7" s="3" t="s">
        <v>5</v>
      </c>
      <c r="B7" s="4">
        <v>2308138</v>
      </c>
      <c r="C7" s="4">
        <v>2361986</v>
      </c>
      <c r="D7" s="4">
        <v>2438098</v>
      </c>
      <c r="E7" s="4">
        <v>2535311</v>
      </c>
      <c r="F7" s="4">
        <v>2629834</v>
      </c>
    </row>
    <row r="8" spans="1:6" x14ac:dyDescent="0.25">
      <c r="A8" s="5" t="s">
        <v>6</v>
      </c>
      <c r="B8" s="6">
        <f>SUM(B6:B7)</f>
        <v>5581945</v>
      </c>
      <c r="C8" s="6">
        <f t="shared" ref="C8:F8" si="1">SUM(C6:C7)</f>
        <v>5683574</v>
      </c>
      <c r="D8" s="6">
        <f t="shared" si="1"/>
        <v>5810788</v>
      </c>
      <c r="E8" s="6">
        <f t="shared" si="1"/>
        <v>5958529</v>
      </c>
      <c r="F8" s="6">
        <f t="shared" si="1"/>
        <v>6103986</v>
      </c>
    </row>
    <row r="9" spans="1:6" x14ac:dyDescent="0.25">
      <c r="A9" s="1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zoomScaleNormal="100" workbookViewId="0">
      <selection activeCell="I17" sqref="I17"/>
    </sheetView>
  </sheetViews>
  <sheetFormatPr defaultRowHeight="15" x14ac:dyDescent="0.25"/>
  <cols>
    <col min="1" max="1" width="50" style="7" customWidth="1"/>
    <col min="2" max="2" width="17" bestFit="1" customWidth="1"/>
    <col min="3" max="5" width="13.140625" customWidth="1"/>
    <col min="6" max="6" width="12.7109375" bestFit="1" customWidth="1"/>
  </cols>
  <sheetData>
    <row r="1" spans="1:19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9" x14ac:dyDescent="0.25">
      <c r="A2" s="11" t="s">
        <v>12</v>
      </c>
    </row>
    <row r="3" spans="1:19" s="10" customFormat="1" ht="30" x14ac:dyDescent="0.25">
      <c r="A3" s="13" t="s">
        <v>30</v>
      </c>
      <c r="B3" s="14">
        <v>2021</v>
      </c>
      <c r="C3" s="14"/>
      <c r="D3" s="14"/>
      <c r="E3" s="14"/>
      <c r="F3" s="14">
        <v>2022</v>
      </c>
      <c r="G3" s="14"/>
      <c r="H3" s="14"/>
      <c r="I3" s="14"/>
      <c r="J3" s="14">
        <v>2023</v>
      </c>
      <c r="K3" s="14"/>
      <c r="L3" s="14"/>
      <c r="M3" s="14"/>
      <c r="N3" s="14">
        <v>2024</v>
      </c>
      <c r="O3" s="14"/>
      <c r="P3" s="14"/>
      <c r="Q3" s="14"/>
    </row>
    <row r="4" spans="1:19" x14ac:dyDescent="0.25">
      <c r="A4" s="15" t="s">
        <v>29</v>
      </c>
      <c r="B4" s="16" t="s">
        <v>8</v>
      </c>
      <c r="C4" s="16" t="s">
        <v>9</v>
      </c>
      <c r="D4" s="16" t="s">
        <v>10</v>
      </c>
      <c r="E4" s="17" t="s">
        <v>11</v>
      </c>
      <c r="F4" s="16" t="s">
        <v>8</v>
      </c>
      <c r="G4" s="16" t="s">
        <v>9</v>
      </c>
      <c r="H4" s="16" t="s">
        <v>10</v>
      </c>
      <c r="I4" s="17" t="s">
        <v>11</v>
      </c>
      <c r="J4" s="16" t="s">
        <v>8</v>
      </c>
      <c r="K4" s="16" t="s">
        <v>9</v>
      </c>
      <c r="L4" s="16" t="s">
        <v>10</v>
      </c>
      <c r="M4" s="17" t="s">
        <v>11</v>
      </c>
      <c r="N4" s="16" t="s">
        <v>8</v>
      </c>
      <c r="O4" s="16" t="s">
        <v>9</v>
      </c>
      <c r="P4" s="16" t="s">
        <v>10</v>
      </c>
      <c r="Q4" s="17" t="s">
        <v>11</v>
      </c>
    </row>
    <row r="5" spans="1:19" x14ac:dyDescent="0.25">
      <c r="A5" s="23" t="s">
        <v>24</v>
      </c>
      <c r="B5" s="24">
        <v>613658.81000000006</v>
      </c>
      <c r="C5" s="24">
        <v>582250</v>
      </c>
      <c r="D5" s="24">
        <v>223911</v>
      </c>
      <c r="E5" s="25">
        <v>1419819.81</v>
      </c>
      <c r="F5" s="24">
        <v>564944</v>
      </c>
      <c r="G5" s="24">
        <v>737157</v>
      </c>
      <c r="H5" s="24">
        <v>243978</v>
      </c>
      <c r="I5" s="25">
        <v>1546079</v>
      </c>
      <c r="J5" s="24">
        <v>512385</v>
      </c>
      <c r="K5" s="24">
        <v>877956</v>
      </c>
      <c r="L5" s="24">
        <v>204615</v>
      </c>
      <c r="M5" s="25">
        <v>1594956</v>
      </c>
      <c r="N5" s="24">
        <v>611677</v>
      </c>
      <c r="O5" s="24">
        <v>860295</v>
      </c>
      <c r="P5" s="24">
        <v>186890</v>
      </c>
      <c r="Q5" s="25">
        <v>1658862</v>
      </c>
    </row>
    <row r="6" spans="1:19" x14ac:dyDescent="0.25">
      <c r="A6" s="18" t="s">
        <v>23</v>
      </c>
      <c r="B6" s="19">
        <v>613643</v>
      </c>
      <c r="C6" s="19">
        <v>582250</v>
      </c>
      <c r="D6" s="19">
        <v>76352</v>
      </c>
      <c r="E6" s="20">
        <f>SUM(B6:D6)</f>
        <v>1272245</v>
      </c>
      <c r="F6" s="19">
        <v>564944</v>
      </c>
      <c r="G6" s="19">
        <v>737157</v>
      </c>
      <c r="H6" s="19">
        <v>91918</v>
      </c>
      <c r="I6" s="20">
        <f>SUM(F6:H6)</f>
        <v>1394019</v>
      </c>
      <c r="J6" s="19">
        <v>512385</v>
      </c>
      <c r="K6" s="19">
        <v>877956</v>
      </c>
      <c r="L6" s="19">
        <v>49250</v>
      </c>
      <c r="M6" s="20">
        <f>SUM(J6:L6)</f>
        <v>1439591</v>
      </c>
      <c r="N6" s="19">
        <v>611677</v>
      </c>
      <c r="O6" s="19">
        <v>860295</v>
      </c>
      <c r="P6" s="19">
        <v>26416</v>
      </c>
      <c r="Q6" s="20">
        <f>SUM(N6:P6)</f>
        <v>1498388</v>
      </c>
      <c r="R6" s="2"/>
      <c r="S6" s="2"/>
    </row>
    <row r="7" spans="1:19" x14ac:dyDescent="0.25">
      <c r="A7" s="26" t="s">
        <v>25</v>
      </c>
      <c r="B7" s="24">
        <f t="shared" ref="B7:P7" si="0">B5-B6</f>
        <v>15.810000000055879</v>
      </c>
      <c r="C7" s="24">
        <f t="shared" si="0"/>
        <v>0</v>
      </c>
      <c r="D7" s="24">
        <f t="shared" si="0"/>
        <v>147559</v>
      </c>
      <c r="E7" s="25">
        <f t="shared" si="0"/>
        <v>147574.81000000006</v>
      </c>
      <c r="F7" s="24">
        <f t="shared" si="0"/>
        <v>0</v>
      </c>
      <c r="G7" s="24">
        <f t="shared" si="0"/>
        <v>0</v>
      </c>
      <c r="H7" s="24">
        <f t="shared" si="0"/>
        <v>152060</v>
      </c>
      <c r="I7" s="25">
        <f t="shared" si="0"/>
        <v>152060</v>
      </c>
      <c r="J7" s="24">
        <f t="shared" si="0"/>
        <v>0</v>
      </c>
      <c r="K7" s="24">
        <f t="shared" si="0"/>
        <v>0</v>
      </c>
      <c r="L7" s="24">
        <f t="shared" si="0"/>
        <v>155365</v>
      </c>
      <c r="M7" s="25">
        <f t="shared" si="0"/>
        <v>155365</v>
      </c>
      <c r="N7" s="24">
        <f t="shared" si="0"/>
        <v>0</v>
      </c>
      <c r="O7" s="24">
        <f t="shared" si="0"/>
        <v>0</v>
      </c>
      <c r="P7" s="24">
        <f t="shared" si="0"/>
        <v>160474</v>
      </c>
      <c r="Q7" s="25">
        <f>Q5-Q6</f>
        <v>160474</v>
      </c>
      <c r="R7" s="2"/>
      <c r="S7" s="2"/>
    </row>
    <row r="8" spans="1:19" ht="30" x14ac:dyDescent="0.25">
      <c r="A8" s="21" t="s">
        <v>22</v>
      </c>
      <c r="B8" s="22"/>
      <c r="S8" s="2"/>
    </row>
    <row r="9" spans="1:19" x14ac:dyDescent="0.25">
      <c r="A9" s="9" t="s">
        <v>26</v>
      </c>
      <c r="I9" s="2"/>
    </row>
    <row r="11" spans="1:19" x14ac:dyDescent="0.25">
      <c r="A11" s="11" t="s">
        <v>12</v>
      </c>
    </row>
    <row r="12" spans="1:19" ht="30" x14ac:dyDescent="0.25">
      <c r="A12" s="13" t="s">
        <v>36</v>
      </c>
      <c r="B12" s="13">
        <v>2021</v>
      </c>
      <c r="C12" s="13">
        <v>2022</v>
      </c>
      <c r="D12" s="13">
        <v>2023</v>
      </c>
      <c r="E12" s="13">
        <v>2024</v>
      </c>
      <c r="F12" s="13" t="s">
        <v>13</v>
      </c>
    </row>
    <row r="13" spans="1:19" x14ac:dyDescent="0.25">
      <c r="A13" s="15" t="s">
        <v>15</v>
      </c>
      <c r="B13" s="27">
        <f>B6</f>
        <v>613643</v>
      </c>
      <c r="C13" s="19">
        <f>F6</f>
        <v>564944</v>
      </c>
      <c r="D13" s="19">
        <f>J6</f>
        <v>512385</v>
      </c>
      <c r="E13" s="19">
        <f>N6</f>
        <v>611677</v>
      </c>
      <c r="F13" s="19">
        <f>SUM(B13:E13)</f>
        <v>2302649</v>
      </c>
    </row>
    <row r="14" spans="1:19" x14ac:dyDescent="0.25">
      <c r="A14" s="23" t="s">
        <v>16</v>
      </c>
      <c r="B14" s="28">
        <f>C6</f>
        <v>582250</v>
      </c>
      <c r="C14" s="24">
        <f>G6</f>
        <v>737157</v>
      </c>
      <c r="D14" s="24">
        <f>K6</f>
        <v>877956</v>
      </c>
      <c r="E14" s="24">
        <f>O6</f>
        <v>860295</v>
      </c>
      <c r="F14" s="24">
        <f>SUM(B14:E14)</f>
        <v>3057658</v>
      </c>
    </row>
    <row r="15" spans="1:19" x14ac:dyDescent="0.25">
      <c r="A15" s="15" t="s">
        <v>27</v>
      </c>
      <c r="B15" s="27">
        <f>D6</f>
        <v>76352</v>
      </c>
      <c r="C15" s="19">
        <f>H6</f>
        <v>91918</v>
      </c>
      <c r="D15" s="19">
        <f>L6</f>
        <v>49250</v>
      </c>
      <c r="E15" s="19">
        <f>P6</f>
        <v>26416</v>
      </c>
      <c r="F15" s="19">
        <f>SUM(B15:E15)</f>
        <v>243936</v>
      </c>
    </row>
    <row r="16" spans="1:19" x14ac:dyDescent="0.25">
      <c r="A16" s="23" t="s">
        <v>17</v>
      </c>
      <c r="B16" s="29">
        <f t="shared" ref="B16:E16" si="1">SUM(B13:B15)</f>
        <v>1272245</v>
      </c>
      <c r="C16" s="29">
        <f t="shared" si="1"/>
        <v>1394019</v>
      </c>
      <c r="D16" s="29">
        <f t="shared" si="1"/>
        <v>1439591</v>
      </c>
      <c r="E16" s="29">
        <f t="shared" si="1"/>
        <v>1498388</v>
      </c>
      <c r="F16" s="25">
        <f>SUM(F13:F15)</f>
        <v>5604243</v>
      </c>
    </row>
    <row r="17" spans="1:3" x14ac:dyDescent="0.25">
      <c r="A17" s="9" t="s">
        <v>22</v>
      </c>
    </row>
    <row r="18" spans="1:3" x14ac:dyDescent="0.25">
      <c r="A18" s="8"/>
    </row>
    <row r="19" spans="1:3" x14ac:dyDescent="0.25">
      <c r="A19" s="8"/>
    </row>
    <row r="20" spans="1:3" x14ac:dyDescent="0.25">
      <c r="A20" s="7" t="s">
        <v>20</v>
      </c>
    </row>
    <row r="21" spans="1:3" x14ac:dyDescent="0.25">
      <c r="A21" s="13" t="s">
        <v>28</v>
      </c>
      <c r="B21" s="13" t="s">
        <v>14</v>
      </c>
    </row>
    <row r="22" spans="1:3" ht="30" x14ac:dyDescent="0.25">
      <c r="A22" s="30" t="s">
        <v>31</v>
      </c>
      <c r="B22" s="19">
        <v>7005300000</v>
      </c>
      <c r="C22" s="2"/>
    </row>
    <row r="23" spans="1:3" x14ac:dyDescent="0.25">
      <c r="A23" s="32" t="s">
        <v>18</v>
      </c>
      <c r="B23" s="24">
        <f>F16*1000</f>
        <v>5604243000</v>
      </c>
    </row>
    <row r="24" spans="1:3" x14ac:dyDescent="0.25">
      <c r="A24" s="30" t="s">
        <v>19</v>
      </c>
      <c r="B24" s="19">
        <f>B22-B23</f>
        <v>1401057000</v>
      </c>
    </row>
    <row r="25" spans="1:3" x14ac:dyDescent="0.25">
      <c r="A25" s="32" t="s">
        <v>32</v>
      </c>
      <c r="B25" s="34">
        <f>B23/B22</f>
        <v>0.80000042824718431</v>
      </c>
    </row>
    <row r="26" spans="1:3" x14ac:dyDescent="0.25">
      <c r="A26" s="9" t="s">
        <v>21</v>
      </c>
    </row>
    <row r="28" spans="1:3" x14ac:dyDescent="0.25">
      <c r="A28" t="s">
        <v>33</v>
      </c>
    </row>
    <row r="29" spans="1:3" x14ac:dyDescent="0.25">
      <c r="A29" s="13" t="s">
        <v>35</v>
      </c>
      <c r="B29" s="13" t="s">
        <v>34</v>
      </c>
    </row>
    <row r="30" spans="1:3" x14ac:dyDescent="0.25">
      <c r="A30" s="30">
        <v>2021</v>
      </c>
      <c r="B30" s="31">
        <v>3.8199999999999998E-2</v>
      </c>
    </row>
    <row r="31" spans="1:3" x14ac:dyDescent="0.25">
      <c r="A31" s="32">
        <v>2022</v>
      </c>
      <c r="B31" s="33">
        <v>3.49E-2</v>
      </c>
    </row>
    <row r="32" spans="1:3" x14ac:dyDescent="0.25">
      <c r="A32" s="30">
        <v>2023</v>
      </c>
      <c r="B32" s="31">
        <v>3.2500000000000001E-2</v>
      </c>
    </row>
    <row r="33" spans="1:6" x14ac:dyDescent="0.25">
      <c r="A33" s="32">
        <v>2024</v>
      </c>
      <c r="B33" s="33">
        <v>3.2500000000000001E-2</v>
      </c>
    </row>
    <row r="34" spans="1:6" x14ac:dyDescent="0.25">
      <c r="A34" s="30" t="s">
        <v>37</v>
      </c>
      <c r="B34" s="31">
        <f>(1+B30)</f>
        <v>1.0382</v>
      </c>
    </row>
    <row r="35" spans="1:6" x14ac:dyDescent="0.25">
      <c r="A35" s="32" t="s">
        <v>38</v>
      </c>
      <c r="B35" s="33">
        <f>(1+B31)*B34</f>
        <v>1.07443318</v>
      </c>
    </row>
    <row r="36" spans="1:6" x14ac:dyDescent="0.25">
      <c r="A36" s="30" t="s">
        <v>39</v>
      </c>
      <c r="B36" s="31">
        <f>(1+B32)*B35</f>
        <v>1.10935225835</v>
      </c>
    </row>
    <row r="37" spans="1:6" x14ac:dyDescent="0.25">
      <c r="A37" s="32" t="s">
        <v>40</v>
      </c>
      <c r="B37" s="33">
        <f>(1+B33)*B36</f>
        <v>1.1454062067463748</v>
      </c>
    </row>
    <row r="38" spans="1:6" x14ac:dyDescent="0.25">
      <c r="A38" t="s">
        <v>43</v>
      </c>
    </row>
    <row r="40" spans="1:6" x14ac:dyDescent="0.25">
      <c r="A40" s="11" t="s">
        <v>41</v>
      </c>
    </row>
    <row r="41" spans="1:6" ht="30" x14ac:dyDescent="0.25">
      <c r="A41" s="13" t="s">
        <v>36</v>
      </c>
      <c r="B41" s="13">
        <v>2021</v>
      </c>
      <c r="C41" s="13">
        <v>2022</v>
      </c>
      <c r="D41" s="13">
        <v>2023</v>
      </c>
      <c r="E41" s="13">
        <v>2024</v>
      </c>
      <c r="F41" s="13" t="s">
        <v>13</v>
      </c>
    </row>
    <row r="42" spans="1:6" x14ac:dyDescent="0.25">
      <c r="A42" s="15" t="s">
        <v>15</v>
      </c>
      <c r="B42" s="27">
        <f>B13/$B$34</f>
        <v>591064.34213061072</v>
      </c>
      <c r="C42" s="27">
        <f>C13/$B$35</f>
        <v>525806.54666677362</v>
      </c>
      <c r="D42" s="27">
        <f>D13/$B$36</f>
        <v>461877.63728186581</v>
      </c>
      <c r="E42" s="27">
        <f>E13/$B$37</f>
        <v>534026.26631256111</v>
      </c>
      <c r="F42" s="19">
        <f>SUM(B42:E42)</f>
        <v>2112774.792391811</v>
      </c>
    </row>
    <row r="43" spans="1:6" x14ac:dyDescent="0.25">
      <c r="A43" s="23" t="s">
        <v>16</v>
      </c>
      <c r="B43" s="28">
        <f t="shared" ref="B43:B44" si="2">B14/$B$34</f>
        <v>560826.43036023888</v>
      </c>
      <c r="C43" s="28">
        <f t="shared" ref="C43:C44" si="3">C14/$B$35</f>
        <v>686089.19914405479</v>
      </c>
      <c r="D43" s="28">
        <f t="shared" ref="D43:D44" si="4">D14/$B$36</f>
        <v>791413.18133325095</v>
      </c>
      <c r="E43" s="28">
        <f t="shared" ref="E43:E44" si="5">E14/$B$37</f>
        <v>751082.88651913474</v>
      </c>
      <c r="F43" s="24">
        <f>SUM(B43:E43)</f>
        <v>2789411.6973566795</v>
      </c>
    </row>
    <row r="44" spans="1:6" x14ac:dyDescent="0.25">
      <c r="A44" s="15" t="s">
        <v>27</v>
      </c>
      <c r="B44" s="27">
        <f t="shared" si="2"/>
        <v>73542.670005779233</v>
      </c>
      <c r="C44" s="27">
        <f t="shared" si="3"/>
        <v>85550.224724072657</v>
      </c>
      <c r="D44" s="27">
        <f t="shared" si="4"/>
        <v>44395.276278836995</v>
      </c>
      <c r="E44" s="27">
        <f t="shared" si="5"/>
        <v>23062.560552240175</v>
      </c>
      <c r="F44" s="19">
        <f>SUM(B44:E44)</f>
        <v>226550.73156092907</v>
      </c>
    </row>
    <row r="45" spans="1:6" x14ac:dyDescent="0.25">
      <c r="A45" s="23" t="s">
        <v>17</v>
      </c>
      <c r="B45" s="29">
        <f t="shared" ref="B45:E45" si="6">SUM(B42:B44)</f>
        <v>1225433.442496629</v>
      </c>
      <c r="C45" s="29">
        <f t="shared" si="6"/>
        <v>1297445.9705349011</v>
      </c>
      <c r="D45" s="29">
        <f t="shared" si="6"/>
        <v>1297686.0948939535</v>
      </c>
      <c r="E45" s="29">
        <f t="shared" si="6"/>
        <v>1308171.7133839361</v>
      </c>
      <c r="F45" s="25">
        <f>SUM(F42:F44)</f>
        <v>5128737.2213094197</v>
      </c>
    </row>
    <row r="46" spans="1:6" x14ac:dyDescent="0.25">
      <c r="A46" s="7" t="s">
        <v>42</v>
      </c>
    </row>
  </sheetData>
  <mergeCells count="5">
    <mergeCell ref="A1:Q1"/>
    <mergeCell ref="B3:E3"/>
    <mergeCell ref="F3:I3"/>
    <mergeCell ref="J3:M3"/>
    <mergeCell ref="N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Projeções de mercado</vt:lpstr>
      <vt:lpstr>Investimentos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Rubim de Souza Netto</dc:creator>
  <cp:lastModifiedBy>Luciano Ricardo Menegazzo</cp:lastModifiedBy>
  <dcterms:created xsi:type="dcterms:W3CDTF">2020-12-16T16:35:28Z</dcterms:created>
  <dcterms:modified xsi:type="dcterms:W3CDTF">2021-03-16T20:42:12Z</dcterms:modified>
</cp:coreProperties>
</file>