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1"/>
  <workbookPr/>
  <mc:AlternateContent xmlns:mc="http://schemas.openxmlformats.org/markup-compatibility/2006">
    <mc:Choice Requires="x15">
      <x15ac:absPath xmlns:x15ac="http://schemas.microsoft.com/office/spreadsheetml/2010/11/ac" url="C:\Users\luciano.rmenegazzo\OneDrive\LRM\Trabalho\Agepar\1-Serviços Regulados\2-Saneamento\2021\4-2a RTP-etapa2\8-Docs Finais 1a Fase\Planilhas-1aFase2aRTP\"/>
    </mc:Choice>
  </mc:AlternateContent>
  <xr:revisionPtr revIDLastSave="0" documentId="13_ncr:1_{FF39575F-CD19-4930-9C60-3AD31198CCA2}" xr6:coauthVersionLast="36" xr6:coauthVersionMax="45" xr10:uidLastSave="{00000000-0000-0000-0000-000000000000}"/>
  <bookViews>
    <workbookView xWindow="-120" yWindow="-120" windowWidth="20730" windowHeight="11160" tabRatio="785" xr2:uid="{20F00A0E-900D-4057-A36C-8B76C760B413}"/>
  </bookViews>
  <sheets>
    <sheet name="ProjeçãoPostegaçãoReajust-WACC" sheetId="25" r:id="rId1"/>
  </sheets>
  <externalReferences>
    <externalReference r:id="rId2"/>
    <externalReference r:id="rId3"/>
  </externalReferences>
  <definedNames>
    <definedName name="ano_fim" localSheetId="0">[1]Menu!$D$20</definedName>
    <definedName name="ano_fim">[2]Menu!$D$20</definedName>
    <definedName name="fator_x">'[2]Fator X'!$B$46</definedName>
    <definedName name="P0_San_T">[2]P0_Sanepar!$B$5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9" i="25" l="1"/>
  <c r="L12" i="25" s="1"/>
  <c r="L11" i="25"/>
  <c r="L10" i="25"/>
  <c r="L8" i="25"/>
  <c r="L7" i="25"/>
  <c r="L6" i="25"/>
  <c r="L4" i="25"/>
  <c r="C9" i="25"/>
  <c r="D9" i="25"/>
  <c r="C8" i="25"/>
  <c r="D7" i="25" l="1"/>
  <c r="D11" i="25" s="1"/>
  <c r="E7" i="25"/>
  <c r="F7" i="25"/>
  <c r="G7" i="25"/>
  <c r="H7" i="25"/>
  <c r="I7" i="25"/>
  <c r="J7" i="25"/>
  <c r="K7" i="25"/>
  <c r="C7" i="25"/>
  <c r="C10" i="25" s="1"/>
  <c r="C11" i="25" s="1"/>
  <c r="D10" i="25" l="1"/>
  <c r="C6" i="25" l="1"/>
  <c r="C12" i="25" s="1"/>
  <c r="H11" i="25"/>
  <c r="G11" i="25"/>
  <c r="F11" i="25"/>
  <c r="E11" i="25"/>
  <c r="H10" i="25"/>
  <c r="G10" i="25"/>
  <c r="F10" i="25"/>
  <c r="E10" i="25"/>
  <c r="D8" i="25"/>
  <c r="I10" i="25"/>
  <c r="K4" i="25"/>
  <c r="K6" i="25" s="1"/>
  <c r="J4" i="25"/>
  <c r="J6" i="25" s="1"/>
  <c r="I4" i="25"/>
  <c r="I6" i="25" s="1"/>
  <c r="H4" i="25"/>
  <c r="H6" i="25" s="1"/>
  <c r="G4" i="25"/>
  <c r="G6" i="25" s="1"/>
  <c r="F4" i="25"/>
  <c r="F6" i="25" s="1"/>
  <c r="E4" i="25"/>
  <c r="E6" i="25" s="1"/>
  <c r="D4" i="25"/>
  <c r="D6" i="25" s="1"/>
  <c r="D12" i="25" l="1"/>
  <c r="E8" i="25"/>
  <c r="I11" i="25"/>
  <c r="E9" i="25" l="1"/>
  <c r="E12" i="25" s="1"/>
  <c r="F8" i="25"/>
  <c r="J10" i="25"/>
  <c r="J11" i="25"/>
  <c r="K11" i="25" l="1"/>
  <c r="K10" i="25"/>
  <c r="F9" i="25"/>
  <c r="F12" i="25" s="1"/>
  <c r="G8" i="25"/>
  <c r="G9" i="25" l="1"/>
  <c r="G12" i="25" s="1"/>
  <c r="H8" i="25"/>
  <c r="H9" i="25" l="1"/>
  <c r="H12" i="25" s="1"/>
  <c r="I8" i="25"/>
  <c r="I9" i="25" l="1"/>
  <c r="I12" i="25" s="1"/>
  <c r="J8" i="25"/>
  <c r="J9" i="25" l="1"/>
  <c r="J12" i="25" s="1"/>
  <c r="K8" i="25"/>
  <c r="K9" i="25" l="1"/>
  <c r="K12" i="25" s="1"/>
</calcChain>
</file>

<file path=xl/sharedStrings.xml><?xml version="1.0" encoding="utf-8"?>
<sst xmlns="http://schemas.openxmlformats.org/spreadsheetml/2006/main" count="14" uniqueCount="12">
  <si>
    <t>Tarifa Requerida</t>
  </si>
  <si>
    <t>Tarifa Praticada</t>
  </si>
  <si>
    <t>Receita não verificada</t>
  </si>
  <si>
    <t>Receita não verificada atualizada</t>
  </si>
  <si>
    <t>Mês</t>
  </si>
  <si>
    <t>WACC Mensal</t>
  </si>
  <si>
    <t>WACC Líquido (1a RTP)</t>
  </si>
  <si>
    <t>Mercado mensal</t>
  </si>
  <si>
    <t>1/2 WACC mensal</t>
  </si>
  <si>
    <t>Mercado 1a RTP para 2020 - Nova estrutura Tarifária</t>
  </si>
  <si>
    <t>Tabela - Compensação - Suspensão IRT 2020</t>
  </si>
  <si>
    <t>Fonte: Protocolados 15.048.780-3, 16.958.896-1 e 16.411.595-0. Elaboração: Agepar (2020)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</si>
</sst>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0.0000"/>
    <numFmt numFmtId="165" formatCode="mmmm\-yyyy"/>
    <numFmt numFmtId="166" formatCode="_-* #,##0_-;\-* #,##0_-;_-* &quot;-&quot;??_-;_-@_-"/>
    <numFmt numFmtId="167" formatCode="_-* #,##0.0000_-;\-* #,##0.0000_-;_-* &quot;-&quot;????_-;_-@_-"/>
    <numFmt numFmtId="168" formatCode="#,##0.0000"/>
  </numFmts>
  <fonts count="9" x14ac:knownFonts="1">
    <font>
      <sz val="11"/>
      <color theme="1"/>
      <name val="Calibri"/>
      <family val="2"/>
    </font>
    <font>
      <sz val="11"/>
      <color theme="1"/>
      <name val="Century Gothic"/>
      <family val="2"/>
      <scheme val="minor"/>
    </font>
    <font>
      <sz val="11"/>
      <color theme="1"/>
      <name val="Century Gothic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theme="0"/>
      <name val="Calibri"/>
      <family val="2"/>
    </font>
    <font>
      <sz val="11"/>
      <color theme="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5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theme="0"/>
      </left>
      <right/>
      <top/>
      <bottom style="thin">
        <color theme="0"/>
      </bottom>
      <diagonal/>
    </border>
  </borders>
  <cellStyleXfs count="8">
    <xf numFmtId="0" fontId="0" fillId="0" borderId="0"/>
    <xf numFmtId="0" fontId="2" fillId="0" borderId="0"/>
    <xf numFmtId="0" fontId="3" fillId="0" borderId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6" fillId="0" borderId="0" xfId="0" applyFont="1"/>
    <xf numFmtId="0" fontId="5" fillId="0" borderId="0" xfId="0" applyFont="1"/>
    <xf numFmtId="0" fontId="5" fillId="0" borderId="0" xfId="6" applyFont="1"/>
    <xf numFmtId="164" fontId="5" fillId="0" borderId="0" xfId="6" applyNumberFormat="1" applyFont="1" applyBorder="1"/>
    <xf numFmtId="167" fontId="5" fillId="0" borderId="0" xfId="6" applyNumberFormat="1" applyFont="1"/>
    <xf numFmtId="166" fontId="5" fillId="0" borderId="0" xfId="6" applyNumberFormat="1" applyFont="1"/>
    <xf numFmtId="0" fontId="7" fillId="2" borderId="0" xfId="0" applyFont="1" applyFill="1" applyBorder="1" applyAlignment="1">
      <alignment horizontal="center" vertical="center" wrapText="1"/>
    </xf>
    <xf numFmtId="165" fontId="7" fillId="2" borderId="0" xfId="6" applyNumberFormat="1" applyFont="1" applyFill="1" applyBorder="1"/>
    <xf numFmtId="168" fontId="5" fillId="3" borderId="0" xfId="4" applyNumberFormat="1" applyFont="1" applyFill="1" applyBorder="1" applyAlignment="1">
      <alignment horizontal="right" wrapText="1"/>
    </xf>
    <xf numFmtId="4" fontId="5" fillId="3" borderId="0" xfId="4" applyNumberFormat="1" applyFont="1" applyFill="1" applyBorder="1" applyAlignment="1">
      <alignment horizontal="right" wrapText="1"/>
    </xf>
    <xf numFmtId="0" fontId="5" fillId="3" borderId="0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left" vertical="center" wrapText="1"/>
    </xf>
    <xf numFmtId="0" fontId="5" fillId="0" borderId="0" xfId="6" applyFont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 wrapText="1"/>
    </xf>
    <xf numFmtId="10" fontId="5" fillId="0" borderId="0" xfId="5" applyNumberFormat="1" applyFont="1" applyFill="1" applyBorder="1" applyAlignment="1">
      <alignment horizontal="right" wrapText="1"/>
    </xf>
    <xf numFmtId="3" fontId="5" fillId="3" borderId="0" xfId="4" applyNumberFormat="1" applyFont="1" applyFill="1" applyBorder="1" applyAlignment="1">
      <alignment horizontal="right" vertical="center" wrapText="1"/>
    </xf>
    <xf numFmtId="0" fontId="6" fillId="0" borderId="0" xfId="6" applyFont="1"/>
    <xf numFmtId="0" fontId="7" fillId="4" borderId="0" xfId="0" applyFont="1" applyFill="1" applyBorder="1" applyAlignment="1">
      <alignment horizontal="left" vertical="center"/>
    </xf>
    <xf numFmtId="4" fontId="7" fillId="4" borderId="0" xfId="4" applyNumberFormat="1" applyFont="1" applyFill="1" applyBorder="1" applyAlignment="1">
      <alignment horizontal="right" wrapText="1"/>
    </xf>
    <xf numFmtId="4" fontId="8" fillId="4" borderId="0" xfId="4" applyNumberFormat="1" applyFont="1" applyFill="1" applyBorder="1" applyAlignment="1">
      <alignment horizontal="right" wrapText="1"/>
    </xf>
    <xf numFmtId="43" fontId="5" fillId="0" borderId="0" xfId="4" applyNumberFormat="1" applyFont="1" applyBorder="1"/>
  </cellXfs>
  <cellStyles count="8">
    <cellStyle name="Normal" xfId="0" builtinId="0" customBuiltin="1"/>
    <cellStyle name="Normal 2" xfId="1" xr:uid="{0A1FEE7F-2E83-4643-8505-471AB226A8D9}"/>
    <cellStyle name="Normal 2 2" xfId="2" xr:uid="{084E61E5-D789-4162-BABF-BDB9EF2D552D}"/>
    <cellStyle name="Normal 3" xfId="6" xr:uid="{AB879809-4907-47AA-BB9B-750D46CFE644}"/>
    <cellStyle name="Porcentagem" xfId="5" builtinId="5"/>
    <cellStyle name="Vírgula" xfId="4" builtinId="3"/>
    <cellStyle name="Vírgula 2" xfId="3" xr:uid="{906264EC-748E-4A04-B0C7-FA82C5150509}"/>
    <cellStyle name="Vírgula 3" xfId="7" xr:uid="{6F669626-F1C7-4764-B40D-C4ABE86F6A5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luciano.rmenegazzo/OneDrive/LRM/Trabalho/Agepar/1-Servi&#231;os%20Regulados/2-Saneamento/6-2a%20RTP/3-Trabalhos/2-Modelo%20Financeiro/Planilhas/1a%20RTP/Anexo_4_P0_2017_2563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4f02c203e30d0697/LRM/Trabalho/Agepar/1-Servi&#231;os%20Regulados/2-Saneamento/6-2a%20RTP/Docs/Material%201%20RTP/Planilhas/Anexo_4_P0_2017_256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Mapa"/>
      <sheetName val="Pedido_Info"/>
      <sheetName val="Dados_Entrada"/>
      <sheetName val="P0_Sanepar"/>
      <sheetName val="Fator X"/>
      <sheetName val="Tarifa_Media 2016"/>
      <sheetName val="Resultados"/>
    </sheetNames>
    <sheetDataSet>
      <sheetData sheetId="0">
        <row r="20">
          <cell r="D20">
            <v>2020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Pedido_Info"/>
      <sheetName val="Dados_Entrada"/>
      <sheetName val="P0_Sanepar"/>
      <sheetName val="Fator X"/>
      <sheetName val="Tarifa_Media 2016"/>
      <sheetName val="Resultados"/>
      <sheetName val="Mapa"/>
    </sheetNames>
    <sheetDataSet>
      <sheetData sheetId="0">
        <row r="20">
          <cell r="D20">
            <v>2020</v>
          </cell>
        </row>
      </sheetData>
      <sheetData sheetId="1"/>
      <sheetData sheetId="2"/>
      <sheetData sheetId="3">
        <row r="5">
          <cell r="B5">
            <v>3.9038925776633917</v>
          </cell>
        </row>
      </sheetData>
      <sheetData sheetId="4">
        <row r="46">
          <cell r="B46">
            <v>7.6825215906122313E-3</v>
          </cell>
        </row>
      </sheetData>
      <sheetData sheetId="5"/>
      <sheetData sheetId="6"/>
      <sheetData sheetId="7"/>
    </sheetDataSet>
  </externalBook>
</externalLink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Savon">
  <a:themeElements>
    <a:clrScheme name="Savon">
      <a:dk1>
        <a:sysClr val="windowText" lastClr="000000"/>
      </a:dk1>
      <a:lt1>
        <a:sysClr val="window" lastClr="FFFFFF"/>
      </a:lt1>
      <a:dk2>
        <a:srgbClr val="1485A4"/>
      </a:dk2>
      <a:lt2>
        <a:srgbClr val="E3DED1"/>
      </a:lt2>
      <a:accent1>
        <a:srgbClr val="1CADE4"/>
      </a:accent1>
      <a:accent2>
        <a:srgbClr val="2683C6"/>
      </a:accent2>
      <a:accent3>
        <a:srgbClr val="27CED7"/>
      </a:accent3>
      <a:accent4>
        <a:srgbClr val="42BA97"/>
      </a:accent4>
      <a:accent5>
        <a:srgbClr val="3E8853"/>
      </a:accent5>
      <a:accent6>
        <a:srgbClr val="62A39F"/>
      </a:accent6>
      <a:hlink>
        <a:srgbClr val="F49100"/>
      </a:hlink>
      <a:folHlink>
        <a:srgbClr val="739D9B"/>
      </a:folHlink>
    </a:clrScheme>
    <a:fontScheme name="Savon">
      <a:majorFont>
        <a:latin typeface="Century Gothic" panose="020B0502020202020204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entury Gothic" panose="020B0502020202020204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Verdana"/>
        <a:font script="Uigh" typeface="Microsoft Uighur"/>
        <a:font script="Geor" typeface="Sylfaen"/>
      </a:minorFont>
    </a:fontScheme>
    <a:fmtScheme name="Savon">
      <a:fillStyleLst>
        <a:solidFill>
          <a:schemeClr val="phClr"/>
        </a:solidFill>
        <a:gradFill rotWithShape="1">
          <a:gsLst>
            <a:gs pos="0">
              <a:schemeClr val="phClr">
                <a:tint val="60000"/>
                <a:satMod val="105000"/>
                <a:lumMod val="105000"/>
              </a:schemeClr>
            </a:gs>
            <a:gs pos="100000">
              <a:schemeClr val="phClr">
                <a:tint val="65000"/>
                <a:satMod val="100000"/>
                <a:lumMod val="100000"/>
              </a:schemeClr>
            </a:gs>
            <a:gs pos="100000">
              <a:schemeClr val="phClr">
                <a:tint val="70000"/>
                <a:satMod val="100000"/>
                <a:lumMod val="10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0000"/>
                <a:lumMod val="100000"/>
              </a:schemeClr>
            </a:gs>
            <a:gs pos="50000">
              <a:schemeClr val="phClr">
                <a:shade val="99000"/>
                <a:satMod val="105000"/>
                <a:lumMod val="100000"/>
              </a:schemeClr>
            </a:gs>
            <a:gs pos="100000">
              <a:schemeClr val="phClr">
                <a:shade val="98000"/>
                <a:satMod val="105000"/>
                <a:lumMod val="100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12700" dir="5400000" algn="ctr" rotWithShape="0">
              <a:srgbClr val="000000">
                <a:alpha val="63000"/>
              </a:srgbClr>
            </a:outerShdw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>
              <a:rot lat="0" lon="0" rev="0"/>
            </a:camera>
            <a:lightRig rig="flat" dir="tl">
              <a:rot lat="0" lon="0" rev="4200000"/>
            </a:lightRig>
          </a:scene3d>
          <a:sp3d prstMaterial="flat">
            <a:bevelT w="50800" h="63500" prst="riblet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0000"/>
                <a:shade val="92000"/>
                <a:satMod val="160000"/>
              </a:schemeClr>
            </a:gs>
            <a:gs pos="77000">
              <a:schemeClr val="phClr">
                <a:tint val="100000"/>
                <a:shade val="73000"/>
                <a:satMod val="155000"/>
              </a:schemeClr>
            </a:gs>
            <a:gs pos="100000">
              <a:schemeClr val="phClr">
                <a:tint val="100000"/>
                <a:shade val="67000"/>
                <a:satMod val="145000"/>
              </a:schemeClr>
            </a:gs>
          </a:gsLst>
          <a:lin ang="5400000" scaled="0"/>
        </a:gradFill>
        <a:blipFill rotWithShape="1">
          <a:blip xmlns:r="http://schemas.openxmlformats.org/officeDocument/2006/relationships" r:embed="rId1">
            <a:duotone>
              <a:schemeClr val="phClr">
                <a:tint val="95000"/>
              </a:schemeClr>
              <a:schemeClr val="phClr">
                <a:shade val="92000"/>
                <a:satMod val="115000"/>
              </a:schemeClr>
            </a:duotone>
          </a:blip>
          <a:tile tx="0" ty="0" sx="60000" sy="60000" flip="none" algn="tl"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Savon" id="{1306E473-ED32-493B-A2D0-240A757EDD34}" vid="{C20BADFE-D095-436F-9677-9264042809F0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2F995C-0544-40B2-AA26-72F649116D79}">
  <dimension ref="B2:O15"/>
  <sheetViews>
    <sheetView showGridLines="0" tabSelected="1" zoomScaleNormal="100" workbookViewId="0">
      <selection activeCell="L12" sqref="L12"/>
    </sheetView>
  </sheetViews>
  <sheetFormatPr defaultRowHeight="15" x14ac:dyDescent="0.25"/>
  <cols>
    <col min="1" max="1" width="2" style="3" customWidth="1"/>
    <col min="2" max="2" width="31.5703125" style="3" customWidth="1"/>
    <col min="3" max="8" width="16.7109375" style="3" bestFit="1" customWidth="1"/>
    <col min="9" max="10" width="17.5703125" style="3" bestFit="1" customWidth="1"/>
    <col min="11" max="11" width="16.7109375" style="3" bestFit="1" customWidth="1"/>
    <col min="12" max="15" width="15.5703125" style="3" bestFit="1" customWidth="1"/>
    <col min="16" max="16384" width="9.140625" style="3"/>
  </cols>
  <sheetData>
    <row r="2" spans="2:15" x14ac:dyDescent="0.25">
      <c r="B2" s="17" t="s">
        <v>10</v>
      </c>
    </row>
    <row r="3" spans="2:15" x14ac:dyDescent="0.25">
      <c r="B3" s="7" t="s">
        <v>4</v>
      </c>
      <c r="C3" s="8">
        <v>43952</v>
      </c>
      <c r="D3" s="8">
        <v>43983</v>
      </c>
      <c r="E3" s="8">
        <v>44013</v>
      </c>
      <c r="F3" s="8">
        <v>44044</v>
      </c>
      <c r="G3" s="8">
        <v>44075</v>
      </c>
      <c r="H3" s="8">
        <v>44105</v>
      </c>
      <c r="I3" s="8">
        <v>44136</v>
      </c>
      <c r="J3" s="8">
        <v>44166</v>
      </c>
      <c r="K3" s="8">
        <v>44197</v>
      </c>
      <c r="L3" s="8">
        <v>44228</v>
      </c>
      <c r="M3" s="2"/>
      <c r="N3" s="2"/>
      <c r="O3" s="2"/>
    </row>
    <row r="4" spans="2:15" x14ac:dyDescent="0.25">
      <c r="B4" s="12" t="s">
        <v>0</v>
      </c>
      <c r="C4" s="9">
        <v>5.4440037603102223</v>
      </c>
      <c r="D4" s="9">
        <f>$C$4</f>
        <v>5.4440037603102223</v>
      </c>
      <c r="E4" s="9">
        <f t="shared" ref="E4:L4" si="0">$C$4</f>
        <v>5.4440037603102223</v>
      </c>
      <c r="F4" s="9">
        <f t="shared" si="0"/>
        <v>5.4440037603102223</v>
      </c>
      <c r="G4" s="9">
        <f t="shared" si="0"/>
        <v>5.4440037603102223</v>
      </c>
      <c r="H4" s="9">
        <f t="shared" si="0"/>
        <v>5.4440037603102223</v>
      </c>
      <c r="I4" s="9">
        <f t="shared" si="0"/>
        <v>5.4440037603102223</v>
      </c>
      <c r="J4" s="9">
        <f t="shared" si="0"/>
        <v>5.4440037603102223</v>
      </c>
      <c r="K4" s="9">
        <f t="shared" si="0"/>
        <v>5.4440037603102223</v>
      </c>
      <c r="L4" s="9">
        <f t="shared" si="0"/>
        <v>5.4440037603102223</v>
      </c>
      <c r="M4" s="2"/>
      <c r="N4" s="2"/>
      <c r="O4" s="2"/>
    </row>
    <row r="5" spans="2:15" x14ac:dyDescent="0.25">
      <c r="B5" s="13" t="s">
        <v>1</v>
      </c>
      <c r="C5" s="4">
        <v>5.1792458062659543</v>
      </c>
      <c r="D5" s="4">
        <v>5.1792458062659543</v>
      </c>
      <c r="E5" s="4">
        <v>5.1792458062659543</v>
      </c>
      <c r="F5" s="4">
        <v>5.1792458062659543</v>
      </c>
      <c r="G5" s="4">
        <v>5.1792458062659543</v>
      </c>
      <c r="H5" s="4">
        <v>5.1792458062659543</v>
      </c>
      <c r="I5" s="4">
        <v>5.1792458062659543</v>
      </c>
      <c r="J5" s="4">
        <v>5.1792458062659543</v>
      </c>
      <c r="K5" s="4">
        <v>5.1792458062659543</v>
      </c>
      <c r="L5" s="4">
        <v>5.1792458062659543</v>
      </c>
      <c r="M5" s="2"/>
      <c r="N5" s="2"/>
      <c r="O5" s="2"/>
    </row>
    <row r="6" spans="2:15" x14ac:dyDescent="0.25">
      <c r="B6" s="12" t="s">
        <v>2</v>
      </c>
      <c r="C6" s="9">
        <f>C4-C5</f>
        <v>0.26475795404426794</v>
      </c>
      <c r="D6" s="9">
        <f t="shared" ref="D6:L6" si="1">D4-D5</f>
        <v>0.26475795404426794</v>
      </c>
      <c r="E6" s="9">
        <f t="shared" si="1"/>
        <v>0.26475795404426794</v>
      </c>
      <c r="F6" s="9">
        <f t="shared" si="1"/>
        <v>0.26475795404426794</v>
      </c>
      <c r="G6" s="9">
        <f t="shared" si="1"/>
        <v>0.26475795404426794</v>
      </c>
      <c r="H6" s="9">
        <f t="shared" si="1"/>
        <v>0.26475795404426794</v>
      </c>
      <c r="I6" s="9">
        <f t="shared" si="1"/>
        <v>0.26475795404426794</v>
      </c>
      <c r="J6" s="9">
        <f t="shared" si="1"/>
        <v>0.26475795404426794</v>
      </c>
      <c r="K6" s="9">
        <f t="shared" si="1"/>
        <v>0.26475795404426794</v>
      </c>
      <c r="L6" s="9">
        <f t="shared" si="1"/>
        <v>0.26475795404426794</v>
      </c>
      <c r="M6" s="2"/>
      <c r="N6" s="2"/>
      <c r="O6" s="2"/>
    </row>
    <row r="7" spans="2:15" x14ac:dyDescent="0.25">
      <c r="B7" s="13" t="s">
        <v>5</v>
      </c>
      <c r="C7" s="4">
        <f t="shared" ref="C7:L7" si="2">(1+$C$13)^(1/12)</f>
        <v>1.006911150894966</v>
      </c>
      <c r="D7" s="4">
        <f t="shared" si="2"/>
        <v>1.006911150894966</v>
      </c>
      <c r="E7" s="4">
        <f t="shared" si="2"/>
        <v>1.006911150894966</v>
      </c>
      <c r="F7" s="4">
        <f t="shared" si="2"/>
        <v>1.006911150894966</v>
      </c>
      <c r="G7" s="4">
        <f t="shared" si="2"/>
        <v>1.006911150894966</v>
      </c>
      <c r="H7" s="4">
        <f t="shared" si="2"/>
        <v>1.006911150894966</v>
      </c>
      <c r="I7" s="4">
        <f t="shared" si="2"/>
        <v>1.006911150894966</v>
      </c>
      <c r="J7" s="4">
        <f t="shared" si="2"/>
        <v>1.006911150894966</v>
      </c>
      <c r="K7" s="4">
        <f t="shared" si="2"/>
        <v>1.006911150894966</v>
      </c>
      <c r="L7" s="4">
        <f t="shared" si="2"/>
        <v>1.006911150894966</v>
      </c>
      <c r="M7" s="2"/>
      <c r="N7" s="2"/>
      <c r="O7" s="2"/>
    </row>
    <row r="8" spans="2:15" x14ac:dyDescent="0.25">
      <c r="B8" s="12" t="s">
        <v>7</v>
      </c>
      <c r="C8" s="10">
        <f>C14/365*15</f>
        <v>38056724.419967212</v>
      </c>
      <c r="D8" s="10">
        <f>C14/12</f>
        <v>77170580.073822394</v>
      </c>
      <c r="E8" s="10">
        <f>D8</f>
        <v>77170580.073822394</v>
      </c>
      <c r="F8" s="10">
        <f t="shared" ref="F8:L8" si="3">E8</f>
        <v>77170580.073822394</v>
      </c>
      <c r="G8" s="10">
        <f t="shared" si="3"/>
        <v>77170580.073822394</v>
      </c>
      <c r="H8" s="10">
        <f t="shared" si="3"/>
        <v>77170580.073822394</v>
      </c>
      <c r="I8" s="10">
        <f t="shared" si="3"/>
        <v>77170580.073822394</v>
      </c>
      <c r="J8" s="10">
        <f t="shared" si="3"/>
        <v>77170580.073822394</v>
      </c>
      <c r="K8" s="10">
        <f t="shared" si="3"/>
        <v>77170580.073822394</v>
      </c>
      <c r="L8" s="10">
        <f t="shared" si="3"/>
        <v>77170580.073822394</v>
      </c>
      <c r="M8" s="2"/>
      <c r="N8" s="2"/>
      <c r="O8" s="2"/>
    </row>
    <row r="9" spans="2:15" x14ac:dyDescent="0.25">
      <c r="B9" s="13" t="s">
        <v>2</v>
      </c>
      <c r="C9" s="21">
        <f>C8*C6*0.25</f>
        <v>2518955.1237642621</v>
      </c>
      <c r="D9" s="21">
        <f>(D8*D6)*0.75</f>
        <v>15323643.669565927</v>
      </c>
      <c r="E9" s="21">
        <f t="shared" ref="E9:K9" si="4">E8*E6</f>
        <v>20431524.89275457</v>
      </c>
      <c r="F9" s="21">
        <f t="shared" si="4"/>
        <v>20431524.89275457</v>
      </c>
      <c r="G9" s="21">
        <f t="shared" si="4"/>
        <v>20431524.89275457</v>
      </c>
      <c r="H9" s="21">
        <f t="shared" si="4"/>
        <v>20431524.89275457</v>
      </c>
      <c r="I9" s="21">
        <f t="shared" si="4"/>
        <v>20431524.89275457</v>
      </c>
      <c r="J9" s="21">
        <f t="shared" si="4"/>
        <v>20431524.89275457</v>
      </c>
      <c r="K9" s="21">
        <f t="shared" si="4"/>
        <v>20431524.89275457</v>
      </c>
      <c r="L9" s="21">
        <f>L8*L6*0.5</f>
        <v>10215762.446377285</v>
      </c>
      <c r="M9" s="2"/>
      <c r="N9" s="2"/>
      <c r="O9" s="2"/>
    </row>
    <row r="10" spans="2:15" x14ac:dyDescent="0.25">
      <c r="B10" s="12" t="s">
        <v>8</v>
      </c>
      <c r="C10" s="9">
        <f>+(1+((C7-1)/2))</f>
        <v>1.003455575447483</v>
      </c>
      <c r="D10" s="9">
        <f t="shared" ref="D10:L10" si="5">(1+((D7-1)/2))</f>
        <v>1.003455575447483</v>
      </c>
      <c r="E10" s="9">
        <f t="shared" si="5"/>
        <v>1.003455575447483</v>
      </c>
      <c r="F10" s="9">
        <f t="shared" si="5"/>
        <v>1.003455575447483</v>
      </c>
      <c r="G10" s="9">
        <f t="shared" si="5"/>
        <v>1.003455575447483</v>
      </c>
      <c r="H10" s="9">
        <f t="shared" si="5"/>
        <v>1.003455575447483</v>
      </c>
      <c r="I10" s="9">
        <f t="shared" si="5"/>
        <v>1.003455575447483</v>
      </c>
      <c r="J10" s="9">
        <f t="shared" si="5"/>
        <v>1.003455575447483</v>
      </c>
      <c r="K10" s="9">
        <f t="shared" si="5"/>
        <v>1.003455575447483</v>
      </c>
      <c r="L10" s="9">
        <f t="shared" si="5"/>
        <v>1.003455575447483</v>
      </c>
      <c r="M10" s="2"/>
      <c r="N10" s="2"/>
      <c r="O10" s="2"/>
    </row>
    <row r="11" spans="2:15" x14ac:dyDescent="0.25">
      <c r="B11" s="13" t="s">
        <v>5</v>
      </c>
      <c r="C11" s="4">
        <f>C10</f>
        <v>1.003455575447483</v>
      </c>
      <c r="D11" s="4">
        <f t="shared" ref="D11:L11" si="6">D7</f>
        <v>1.006911150894966</v>
      </c>
      <c r="E11" s="4">
        <f t="shared" si="6"/>
        <v>1.006911150894966</v>
      </c>
      <c r="F11" s="4">
        <f t="shared" si="6"/>
        <v>1.006911150894966</v>
      </c>
      <c r="G11" s="4">
        <f t="shared" si="6"/>
        <v>1.006911150894966</v>
      </c>
      <c r="H11" s="4">
        <f t="shared" si="6"/>
        <v>1.006911150894966</v>
      </c>
      <c r="I11" s="4">
        <f t="shared" si="6"/>
        <v>1.006911150894966</v>
      </c>
      <c r="J11" s="4">
        <f t="shared" si="6"/>
        <v>1.006911150894966</v>
      </c>
      <c r="K11" s="4">
        <f t="shared" si="6"/>
        <v>1.006911150894966</v>
      </c>
      <c r="L11" s="4">
        <f t="shared" si="6"/>
        <v>1.006911150894966</v>
      </c>
      <c r="M11" s="2"/>
      <c r="N11" s="2"/>
      <c r="O11" s="2"/>
    </row>
    <row r="12" spans="2:15" s="17" customFormat="1" x14ac:dyDescent="0.25">
      <c r="B12" s="18" t="s">
        <v>3</v>
      </c>
      <c r="C12" s="20">
        <f>C9*C11</f>
        <v>2527659.5632432532</v>
      </c>
      <c r="D12" s="20">
        <f>(C12*D11)+(D9*D10)</f>
        <v>17921724.276292387</v>
      </c>
      <c r="E12" s="20">
        <f>(D12*E11)+(E9*E10)</f>
        <v>38547711.585592434</v>
      </c>
      <c r="F12" s="20">
        <f>(E12*F11)+(F9*F10)</f>
        <v>59316248.205544695</v>
      </c>
      <c r="G12" s="20">
        <f t="shared" ref="G12:L12" si="7">(F12*G11)+(G9*G10)</f>
        <v>80228319.315945074</v>
      </c>
      <c r="H12" s="20">
        <f t="shared" si="7"/>
        <v>101284916.9053157</v>
      </c>
      <c r="I12" s="20">
        <f t="shared" si="7"/>
        <v>122487039.81796104</v>
      </c>
      <c r="J12" s="20">
        <f t="shared" si="7"/>
        <v>143835693.80134928</v>
      </c>
      <c r="K12" s="20">
        <f t="shared" si="7"/>
        <v>165331891.55382115</v>
      </c>
      <c r="L12" s="19">
        <f t="shared" si="7"/>
        <v>176725588.98836404</v>
      </c>
      <c r="M12" s="1"/>
      <c r="N12" s="1"/>
      <c r="O12" s="1"/>
    </row>
    <row r="13" spans="2:15" x14ac:dyDescent="0.25">
      <c r="B13" s="14" t="s">
        <v>6</v>
      </c>
      <c r="C13" s="15">
        <v>8.616E-2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</row>
    <row r="14" spans="2:15" ht="30" x14ac:dyDescent="0.25">
      <c r="B14" s="11" t="s">
        <v>9</v>
      </c>
      <c r="C14" s="16">
        <v>926046960.88586879</v>
      </c>
    </row>
    <row r="15" spans="2:15" x14ac:dyDescent="0.25">
      <c r="B15" s="17" t="s">
        <v>11</v>
      </c>
      <c r="F15" s="6"/>
      <c r="G15" s="6"/>
    </row>
  </sheetData>
  <pageMargins left="0.511811024" right="0.511811024" top="0.78740157499999996" bottom="0.78740157499999996" header="0.31496062000000002" footer="0.31496062000000002"/>
  <pageSetup paperSize="9" orientation="portrait" horizontalDpi="90" verticalDpi="9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ProjeçãoPostegaçãoReajust-WACC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Luciano Ricardo Menegazzo</cp:lastModifiedBy>
  <dcterms:created xsi:type="dcterms:W3CDTF">2019-11-25T15:00:33Z</dcterms:created>
  <dcterms:modified xsi:type="dcterms:W3CDTF">2021-04-13T18:49:59Z</dcterms:modified>
</cp:coreProperties>
</file>