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d.docs.live.net/4f02c203e30d0697/LRM/Trabalho/Agepar/1-Serviços Regulados/2-Saneamento/2022/11-IRT-2021/3-Cálculo/"/>
    </mc:Choice>
  </mc:AlternateContent>
  <xr:revisionPtr revIDLastSave="67" documentId="8_{9C7054F5-583A-4C26-8FB5-E9E0FC9A4898}" xr6:coauthVersionLast="47" xr6:coauthVersionMax="47" xr10:uidLastSave="{83646353-FBED-4252-A687-C06695D87582}"/>
  <bookViews>
    <workbookView xWindow="-120" yWindow="-120" windowWidth="20730" windowHeight="11160" tabRatio="785" firstSheet="9" activeTab="14" xr2:uid="{00000000-000D-0000-FFFF-FFFF00000000}"/>
  </bookViews>
  <sheets>
    <sheet name="Introdução_Planilha" sheetId="20" r:id="rId1"/>
    <sheet name="I-Parâmetros" sheetId="45" r:id="rId2"/>
    <sheet name="I-Índices" sheetId="37" r:id="rId3"/>
    <sheet name="I-Mercado" sheetId="38" r:id="rId4"/>
    <sheet name="I-Custos Parcela A" sheetId="47" r:id="rId5"/>
    <sheet name="A-Parcela TB" sheetId="40" r:id="rId6"/>
    <sheet name="A-Parcela TA" sheetId="39" r:id="rId7"/>
    <sheet name="A-Tarifa Financeira TF" sheetId="41" r:id="rId8"/>
    <sheet name="A-Atualiz. C-Diferimento" sheetId="50" r:id="rId9"/>
    <sheet name="A-Atualiz. C-ParcelaA-2020" sheetId="54" r:id="rId10"/>
    <sheet name="A-Atualiz. C-Post.IRT2020" sheetId="51" r:id="rId11"/>
    <sheet name="A-Atualiz. C-IGP-M" sheetId="52" r:id="rId12"/>
    <sheet name="A-Atualiz. C-IR e CSLL" sheetId="53" r:id="rId13"/>
    <sheet name="A-Compensações" sheetId="49" r:id="rId14"/>
    <sheet name="R-IRT-2022" sheetId="24" r:id="rId15"/>
  </sheets>
  <externalReferences>
    <externalReference r:id="rId16"/>
    <externalReference r:id="rId17"/>
    <externalReference r:id="rId18"/>
    <externalReference r:id="rId19"/>
  </externalReferences>
  <definedNames>
    <definedName name="__123Graph_A" localSheetId="11" hidden="1">[1]Mercado!#REF!</definedName>
    <definedName name="__123Graph_A" localSheetId="12" hidden="1">[1]Mercado!#REF!</definedName>
    <definedName name="__123Graph_A" localSheetId="10" hidden="1">[1]Mercado!#REF!</definedName>
    <definedName name="__123Graph_A" hidden="1">[1]Mercado!#REF!</definedName>
    <definedName name="__123Graph_ACOMPARA" hidden="1">[1]Mercado!#REF!</definedName>
    <definedName name="__123Graph_ACONSMED" hidden="1">[1]Mercado!#REF!</definedName>
    <definedName name="__123Graph_APREVRCOM" localSheetId="11" hidden="1">#REF!</definedName>
    <definedName name="__123Graph_APREVRCOM" localSheetId="12" hidden="1">#REF!</definedName>
    <definedName name="__123Graph_APREVRCOM" localSheetId="10" hidden="1">#REF!</definedName>
    <definedName name="__123Graph_APREVRCOM" hidden="1">#REF!</definedName>
    <definedName name="__123Graph_APREVREALI" localSheetId="11" hidden="1">#REF!</definedName>
    <definedName name="__123Graph_APREVREALI" localSheetId="12" hidden="1">#REF!</definedName>
    <definedName name="__123Graph_APREVREALI" localSheetId="10" hidden="1">#REF!</definedName>
    <definedName name="__123Graph_APREVREALI" hidden="1">#REF!</definedName>
    <definedName name="__123Graph_APREVRIND" localSheetId="11" hidden="1">#REF!</definedName>
    <definedName name="__123Graph_APREVRIND" localSheetId="12" hidden="1">#REF!</definedName>
    <definedName name="__123Graph_APREVRIND" localSheetId="10" hidden="1">#REF!</definedName>
    <definedName name="__123Graph_APREVRIND" hidden="1">#REF!</definedName>
    <definedName name="__123Graph_APREVROUT" localSheetId="11" hidden="1">[1]Mercado!#REF!</definedName>
    <definedName name="__123Graph_APREVROUT" localSheetId="12" hidden="1">[1]Mercado!#REF!</definedName>
    <definedName name="__123Graph_APREVROUT" localSheetId="10" hidden="1">[1]Mercado!#REF!</definedName>
    <definedName name="__123Graph_APREVROUT" hidden="1">[1]Mercado!#REF!</definedName>
    <definedName name="__123Graph_APREVRRES" localSheetId="11" hidden="1">#REF!</definedName>
    <definedName name="__123Graph_APREVRRES" localSheetId="12" hidden="1">#REF!</definedName>
    <definedName name="__123Graph_APREVRRES" localSheetId="10" hidden="1">#REF!</definedName>
    <definedName name="__123Graph_APREVRRES" hidden="1">#REF!</definedName>
    <definedName name="__123Graph_APREVRTOT" localSheetId="11" hidden="1">#REF!</definedName>
    <definedName name="__123Graph_APREVRTOT" localSheetId="12" hidden="1">#REF!</definedName>
    <definedName name="__123Graph_APREVRTOT" localSheetId="10" hidden="1">#REF!</definedName>
    <definedName name="__123Graph_APREVRTOT" hidden="1">#REF!</definedName>
    <definedName name="__123Graph_B" localSheetId="11" hidden="1">#REF!</definedName>
    <definedName name="__123Graph_B" localSheetId="12" hidden="1">#REF!</definedName>
    <definedName name="__123Graph_B" localSheetId="10" hidden="1">#REF!</definedName>
    <definedName name="__123Graph_B" hidden="1">#REF!</definedName>
    <definedName name="__123Graph_BCOMPARA" localSheetId="11" hidden="1">#REF!</definedName>
    <definedName name="__123Graph_BCOMPARA" localSheetId="12" hidden="1">#REF!</definedName>
    <definedName name="__123Graph_BCOMPARA" localSheetId="10" hidden="1">#REF!</definedName>
    <definedName name="__123Graph_BCOMPARA" hidden="1">#REF!</definedName>
    <definedName name="__123Graph_BPREVREALI" localSheetId="11" hidden="1">#REF!</definedName>
    <definedName name="__123Graph_BPREVREALI" localSheetId="12" hidden="1">#REF!</definedName>
    <definedName name="__123Graph_BPREVREALI" localSheetId="10" hidden="1">#REF!</definedName>
    <definedName name="__123Graph_BPREVREALI" hidden="1">#REF!</definedName>
    <definedName name="__123Graph_CPREVREALI" localSheetId="11" hidden="1">#REF!</definedName>
    <definedName name="__123Graph_CPREVREALI" localSheetId="12" hidden="1">#REF!</definedName>
    <definedName name="__123Graph_CPREVREALI" localSheetId="10" hidden="1">#REF!</definedName>
    <definedName name="__123Graph_CPREVREALI" hidden="1">#REF!</definedName>
    <definedName name="__123Graph_D" localSheetId="11" hidden="1">#REF!</definedName>
    <definedName name="__123Graph_D" localSheetId="12" hidden="1">#REF!</definedName>
    <definedName name="__123Graph_D" localSheetId="10" hidden="1">#REF!</definedName>
    <definedName name="__123Graph_D" hidden="1">#REF!</definedName>
    <definedName name="__123Graph_DCOMPARA" localSheetId="11" hidden="1">#REF!</definedName>
    <definedName name="__123Graph_DCOMPARA" localSheetId="12" hidden="1">#REF!</definedName>
    <definedName name="__123Graph_DCOMPARA" localSheetId="10" hidden="1">#REF!</definedName>
    <definedName name="__123Graph_DCOMPARA" hidden="1">#REF!</definedName>
    <definedName name="__123Graph_DPREVREALI" localSheetId="11" hidden="1">[1]Mercado!#REF!</definedName>
    <definedName name="__123Graph_DPREVREALI" localSheetId="12" hidden="1">[1]Mercado!#REF!</definedName>
    <definedName name="__123Graph_DPREVREALI" localSheetId="10" hidden="1">[1]Mercado!#REF!</definedName>
    <definedName name="__123Graph_DPREVREALI" hidden="1">[1]Mercado!#REF!</definedName>
    <definedName name="__123Graph_EPREVREALI" localSheetId="11" hidden="1">#REF!</definedName>
    <definedName name="__123Graph_EPREVREALI" localSheetId="12" hidden="1">#REF!</definedName>
    <definedName name="__123Graph_EPREVREALI" localSheetId="10" hidden="1">#REF!</definedName>
    <definedName name="__123Graph_EPREVREALI" hidden="1">#REF!</definedName>
    <definedName name="__123Graph_F" localSheetId="11" hidden="1">#REF!</definedName>
    <definedName name="__123Graph_F" localSheetId="12" hidden="1">#REF!</definedName>
    <definedName name="__123Graph_F" localSheetId="10" hidden="1">#REF!</definedName>
    <definedName name="__123Graph_F" hidden="1">#REF!</definedName>
    <definedName name="__123Graph_FCOMPARA" localSheetId="11" hidden="1">#REF!</definedName>
    <definedName name="__123Graph_FCOMPARA" localSheetId="12" hidden="1">#REF!</definedName>
    <definedName name="__123Graph_FCOMPARA" localSheetId="10" hidden="1">#REF!</definedName>
    <definedName name="__123Graph_FCOMPARA" hidden="1">#REF!</definedName>
    <definedName name="__123Graph_XCONSMED" localSheetId="11" hidden="1">[1]Mercado!#REF!</definedName>
    <definedName name="__123Graph_XCONSMED" localSheetId="12" hidden="1">[1]Mercado!#REF!</definedName>
    <definedName name="__123Graph_XCONSMED" localSheetId="10" hidden="1">[1]Mercado!#REF!</definedName>
    <definedName name="__123Graph_XCONSMED" hidden="1">[1]Mercado!#REF!</definedName>
    <definedName name="__123Graph_XELASTIC" hidden="1">[1]Mercado!#REF!</definedName>
    <definedName name="__123Graph_XPREVRCOM" hidden="1">[1]Mercado!#REF!</definedName>
    <definedName name="__123Graph_XPREVREALI" hidden="1">[1]Mercado!#REF!</definedName>
    <definedName name="__123Graph_XPREVRIND" hidden="1">[1]Mercado!#REF!</definedName>
    <definedName name="__123Graph_XPREVROUT" hidden="1">[1]Mercado!#REF!</definedName>
    <definedName name="__123Graph_XPREVRRES" hidden="1">[1]Mercado!#REF!</definedName>
    <definedName name="__123Graph_XPREVRTOT" hidden="1">[1]Mercado!#REF!</definedName>
    <definedName name="_10__123Graph_ACHART_17" hidden="1">[2]GoEight!$B$115:$B$160</definedName>
    <definedName name="_11__123Graph_ACHART_18" hidden="1">[2]GrFour!$B$115:$B$185</definedName>
    <definedName name="_12__123Graph_ACHART_2" hidden="1">[2]Calc!$F$23:$F$58</definedName>
    <definedName name="_13__123Graph_ACHART_22" hidden="1">[2]MOne!$B$145:$B$231</definedName>
    <definedName name="_14__123Graph_ACHART_23" hidden="1">[2]MTwo!$B$145:$B$232</definedName>
    <definedName name="_15__123Graph_ACHART_24" hidden="1">[2]KOne!$B$230:$B$755</definedName>
    <definedName name="_16__123Graph_ACHART_25" hidden="1">[2]GoSeven!$B$90:$B$125</definedName>
    <definedName name="_17__123Graph_ACHART_26" hidden="1">[2]GrThree!$B$90:$B$140</definedName>
    <definedName name="_18__123Graph_ACHART_27" hidden="1">[2]HTwo!$B$88:$B$130</definedName>
    <definedName name="_19__123Graph_ACHART_28" hidden="1">[2]JOne!$B$86:$B$112</definedName>
    <definedName name="_2__123Graph_ACHART_1" hidden="1">[2]Calc!$D$38:$D$83</definedName>
    <definedName name="_20__123Graph_ACHART_29" hidden="1">[2]JTwo!$B$86:$B$116</definedName>
    <definedName name="_21__123Graph_ACHART_3" hidden="1">[2]Calc!$H$38:$H$107</definedName>
    <definedName name="_22__123Graph_ACHART_30" hidden="1">[2]HOne!$B$88:$B$130</definedName>
    <definedName name="_23__123Graph_ACHART_4" hidden="1">[2]Calc!$L$13:$L$53</definedName>
    <definedName name="_24__123Graph_ACHART_5" hidden="1">[2]Calc!$N$9:$N$36</definedName>
    <definedName name="_25__123Graph_ACHART_6" hidden="1">[2]Calc!$P$9:$P$41</definedName>
    <definedName name="_26__123Graph_ACHART_7" hidden="1">[2]Calc!$R$153:$R$688</definedName>
    <definedName name="_27__123Graph_ACHART_8" hidden="1">[2]Calc!$T$83:$T$153</definedName>
    <definedName name="_28__123Graph_ACHART_9" hidden="1">[2]Calc!$V$83:$V$153</definedName>
    <definedName name="_29__123Graph_BCHART_1" hidden="1">[2]Calc!$E$38:$E$83</definedName>
    <definedName name="_3__123Graph_ACHART_10" hidden="1">[2]Calc!$AB$153:$AB$325</definedName>
    <definedName name="_30__123Graph_BCHART_10" hidden="1">[2]Calc!$AC$153:$AC$325</definedName>
    <definedName name="_31__123Graph_BCHART_11" hidden="1">[2]Calc!$AA$153:$AA$315</definedName>
    <definedName name="_32__123Graph_BCHART_12" hidden="1">[2]Calc!$Y$153:$Y$313</definedName>
    <definedName name="_33__123Graph_BCHART_13" hidden="1">[2]Calc!$AE$10:$AE$33</definedName>
    <definedName name="_34__123Graph_BCHART_14" hidden="1">[2]Calc!$AI$10:$AI$28</definedName>
    <definedName name="_35__123Graph_BCHART_15" hidden="1">[2]Calc!$AK$8:$AK$19</definedName>
    <definedName name="_36__123Graph_BCHART_16" hidden="1">[2]Calc!$AM$8:$AM$21</definedName>
    <definedName name="_37__123Graph_BCHART_17" hidden="1">[2]GoEight!$C$115:$C$160</definedName>
    <definedName name="_38__123Graph_BCHART_18" hidden="1">[2]GrFour!$C$115:$C$190</definedName>
    <definedName name="_39__123Graph_BCHART_2" hidden="1">[2]Calc!$G$23:$G$58</definedName>
    <definedName name="_4__123Graph_ACHART_11" hidden="1">[2]Calc!$Z$153:$Z$315</definedName>
    <definedName name="_40__123Graph_BCHART_22" hidden="1">[2]MOne!$C$145:$C$231</definedName>
    <definedName name="_41__123Graph_BCHART_23" hidden="1">[2]MTwo!$C$145:$C$231</definedName>
    <definedName name="_42__123Graph_BCHART_24" hidden="1">[2]KOne!$C$230:$C$755</definedName>
    <definedName name="_43__123Graph_BCHART_25" hidden="1">[2]GoSeven!$C$90:$C$125</definedName>
    <definedName name="_44__123Graph_BCHART_26" hidden="1">[2]GrThree!$C$90:$C$140</definedName>
    <definedName name="_45__123Graph_BCHART_27" hidden="1">[2]HTwo!$C$88:$C$130</definedName>
    <definedName name="_46__123Graph_BCHART_28" hidden="1">[2]JOne!$C$86:$C$112</definedName>
    <definedName name="_47__123Graph_BCHART_29" hidden="1">[2]JTwo!$C$86:$C$116</definedName>
    <definedName name="_48__123Graph_BCHART_3" hidden="1">[2]Calc!$I$38:$I$107</definedName>
    <definedName name="_49__123Graph_BCHART_30" hidden="1">[2]HOne!$C$88:$C$130</definedName>
    <definedName name="_5__123Graph_ACHART_12" hidden="1">[2]Calc!$X$153:$X$313</definedName>
    <definedName name="_50__123Graph_BCHART_4" hidden="1">[2]Calc!$M$13:$M$53</definedName>
    <definedName name="_51__123Graph_BCHART_5" hidden="1">[2]Calc!$O$9:$O$36</definedName>
    <definedName name="_52__123Graph_BCHART_6" hidden="1">[2]Calc!$Q$9:$Q$41</definedName>
    <definedName name="_53__123Graph_BCHART_7" hidden="1">[2]Calc!$S$153:$S$688</definedName>
    <definedName name="_54__123Graph_BCHART_8" hidden="1">[2]Calc!$U$83:$U$153</definedName>
    <definedName name="_55__123Graph_BCHART_9" hidden="1">[2]Calc!$W$83:$W$153</definedName>
    <definedName name="_56__123Graph_CCHART_25" hidden="1">[2]GoSeven!$D$90:$D$105</definedName>
    <definedName name="_57__123Graph_CCHART_26" hidden="1">[2]GrThree!$D$90:$D$110</definedName>
    <definedName name="_58__123Graph_CCHART_27" hidden="1">[2]HTwo!$D$88:$D$110</definedName>
    <definedName name="_59__123Graph_CCHART_28" hidden="1">[2]JOne!$D$86:$D$98</definedName>
    <definedName name="_6__123Graph_ACHART_13" hidden="1">[2]Calc!$AD$10:$AD$33</definedName>
    <definedName name="_60__123Graph_CCHART_29" hidden="1">[2]JTwo!$D$86:$D$98</definedName>
    <definedName name="_61__123Graph_CCHART_30" hidden="1">[2]HOne!$D$88:$D$110</definedName>
    <definedName name="_62__123Graph_DCHART_25" hidden="1">[2]GoSeven!$E$90:$E$105</definedName>
    <definedName name="_63__123Graph_DCHART_26" hidden="1">[2]GrThree!$E$90:$E$110</definedName>
    <definedName name="_64__123Graph_DCHART_27" hidden="1">[2]HTwo!$E$88:$E$110</definedName>
    <definedName name="_65__123Graph_DCHART_28" hidden="1">[2]JOne!$E$86:$E$98</definedName>
    <definedName name="_66__123Graph_DCHART_29" hidden="1">[2]JTwo!$E$86:$E$98</definedName>
    <definedName name="_67__123Graph_DCHART_30" hidden="1">[2]HOne!$E$86:$E$110</definedName>
    <definedName name="_68__123Graph_XCHART_10" hidden="1">[2]Calc!$A$153:$A$325</definedName>
    <definedName name="_69__123Graph_XCHART_11" hidden="1">[2]Calc!$A$153:$A$315</definedName>
    <definedName name="_7__123Graph_ACHART_14" hidden="1">[2]Calc!$AH$10:$AH$28</definedName>
    <definedName name="_70__123Graph_XCHART_12" hidden="1">[2]Calc!$A$153:$A$313</definedName>
    <definedName name="_71__123Graph_XCHART_13" hidden="1">[2]Calc!$A$13:$A$33</definedName>
    <definedName name="_72__123Graph_XCHART_14" hidden="1">[2]Calc!$A$11:$A$28</definedName>
    <definedName name="_73__123Graph_XCHART_15" hidden="1">[2]Calc!$A$8:$A$19</definedName>
    <definedName name="_74__123Graph_XCHART_16" hidden="1">[2]Calc!$A$8:$A$21</definedName>
    <definedName name="_75__123Graph_XCHART_2" hidden="1">[2]Calc!$A$23:$A$58</definedName>
    <definedName name="_76__123Graph_XCHART_3" hidden="1">[2]Calc!$A$38:$A$107</definedName>
    <definedName name="_77__123Graph_XCHART_4" hidden="1">[2]Calc!$A$13:$A$53</definedName>
    <definedName name="_78__123Graph_XCHART_5" hidden="1">[2]Calc!$A$9:$A$36</definedName>
    <definedName name="_79__123Graph_XCHART_6" hidden="1">[2]Calc!$A$9:$A$41</definedName>
    <definedName name="_8__123Graph_ACHART_15" hidden="1">[2]Calc!$AJ$8:$AJ$19</definedName>
    <definedName name="_80__123Graph_XCHART_7" hidden="1">[2]Calc!$A$153:$A$688</definedName>
    <definedName name="_81__123Graph_XCHART_8" hidden="1">[2]Calc!$A$83:$A$154</definedName>
    <definedName name="_82__123Graph_XCHART_9" hidden="1">[2]Calc!$A$83:$A$153</definedName>
    <definedName name="_9__123Graph_ACHART_16" hidden="1">[2]Calc!$AL$8:$AL$21</definedName>
    <definedName name="_B1" localSheetId="8" hidden="1">{#N/A,#N/A,FALSE,"LLAVE";#N/A,#N/A,FALSE,"EERR";#N/A,#N/A,FALSE,"ESP";#N/A,#N/A,FALSE,"EOAF";#N/A,#N/A,FALSE,"CASH";#N/A,#N/A,FALSE,"FINANZAS";#N/A,#N/A,FALSE,"DEUDA";#N/A,#N/A,FALSE,"INVERSION";#N/A,#N/A,FALSE,"PERSONAL"}</definedName>
    <definedName name="_B1" localSheetId="11" hidden="1">{#N/A,#N/A,FALSE,"LLAVE";#N/A,#N/A,FALSE,"EERR";#N/A,#N/A,FALSE,"ESP";#N/A,#N/A,FALSE,"EOAF";#N/A,#N/A,FALSE,"CASH";#N/A,#N/A,FALSE,"FINANZAS";#N/A,#N/A,FALSE,"DEUDA";#N/A,#N/A,FALSE,"INVERSION";#N/A,#N/A,FALSE,"PERSONAL"}</definedName>
    <definedName name="_B1" localSheetId="12" hidden="1">{#N/A,#N/A,FALSE,"LLAVE";#N/A,#N/A,FALSE,"EERR";#N/A,#N/A,FALSE,"ESP";#N/A,#N/A,FALSE,"EOAF";#N/A,#N/A,FALSE,"CASH";#N/A,#N/A,FALSE,"FINANZAS";#N/A,#N/A,FALSE,"DEUDA";#N/A,#N/A,FALSE,"INVERSION";#N/A,#N/A,FALSE,"PERSONAL"}</definedName>
    <definedName name="_B1" localSheetId="10" hidden="1">{#N/A,#N/A,FALSE,"LLAVE";#N/A,#N/A,FALSE,"EERR";#N/A,#N/A,FALSE,"ESP";#N/A,#N/A,FALSE,"EOAF";#N/A,#N/A,FALSE,"CASH";#N/A,#N/A,FALSE,"FINANZAS";#N/A,#N/A,FALSE,"DEUDA";#N/A,#N/A,FALSE,"INVERSION";#N/A,#N/A,FALSE,"PERSONAL"}</definedName>
    <definedName name="_B1" hidden="1">{#N/A,#N/A,FALSE,"LLAVE";#N/A,#N/A,FALSE,"EERR";#N/A,#N/A,FALSE,"ESP";#N/A,#N/A,FALSE,"EOAF";#N/A,#N/A,FALSE,"CASH";#N/A,#N/A,FALSE,"FINANZAS";#N/A,#N/A,FALSE,"DEUDA";#N/A,#N/A,FALSE,"INVERSION";#N/A,#N/A,FALSE,"PERSONAL"}</definedName>
    <definedName name="_bb1" localSheetId="8" hidden="1">{#N/A,#N/A,FALSE,"ENERGIA";#N/A,#N/A,FALSE,"PERDIDAS";#N/A,#N/A,FALSE,"CLIENTES";#N/A,#N/A,FALSE,"ESTADO";#N/A,#N/A,FALSE,"TECNICA"}</definedName>
    <definedName name="_bb1" localSheetId="11" hidden="1">{#N/A,#N/A,FALSE,"ENERGIA";#N/A,#N/A,FALSE,"PERDIDAS";#N/A,#N/A,FALSE,"CLIENTES";#N/A,#N/A,FALSE,"ESTADO";#N/A,#N/A,FALSE,"TECNICA"}</definedName>
    <definedName name="_bb1" localSheetId="12" hidden="1">{#N/A,#N/A,FALSE,"ENERGIA";#N/A,#N/A,FALSE,"PERDIDAS";#N/A,#N/A,FALSE,"CLIENTES";#N/A,#N/A,FALSE,"ESTADO";#N/A,#N/A,FALSE,"TECNICA"}</definedName>
    <definedName name="_bb1" localSheetId="10" hidden="1">{#N/A,#N/A,FALSE,"ENERGIA";#N/A,#N/A,FALSE,"PERDIDAS";#N/A,#N/A,FALSE,"CLIENTES";#N/A,#N/A,FALSE,"ESTADO";#N/A,#N/A,FALSE,"TECNICA"}</definedName>
    <definedName name="_bb1" hidden="1">{#N/A,#N/A,FALSE,"ENERGIA";#N/A,#N/A,FALSE,"PERDIDAS";#N/A,#N/A,FALSE,"CLIENTES";#N/A,#N/A,FALSE,"ESTADO";#N/A,#N/A,FALSE,"TECNICA"}</definedName>
    <definedName name="_bbb1" localSheetId="8" hidden="1">{#N/A,#N/A,FALSE,"LLAVE";#N/A,#N/A,FALSE,"EERR";#N/A,#N/A,FALSE,"ESP";#N/A,#N/A,FALSE,"EOAF";#N/A,#N/A,FALSE,"CASH";#N/A,#N/A,FALSE,"FINANZAS";#N/A,#N/A,FALSE,"DEUDA";#N/A,#N/A,FALSE,"INVERSION";#N/A,#N/A,FALSE,"PERSONAL"}</definedName>
    <definedName name="_bbb1" localSheetId="11" hidden="1">{#N/A,#N/A,FALSE,"LLAVE";#N/A,#N/A,FALSE,"EERR";#N/A,#N/A,FALSE,"ESP";#N/A,#N/A,FALSE,"EOAF";#N/A,#N/A,FALSE,"CASH";#N/A,#N/A,FALSE,"FINANZAS";#N/A,#N/A,FALSE,"DEUDA";#N/A,#N/A,FALSE,"INVERSION";#N/A,#N/A,FALSE,"PERSONAL"}</definedName>
    <definedName name="_bbb1" localSheetId="12" hidden="1">{#N/A,#N/A,FALSE,"LLAVE";#N/A,#N/A,FALSE,"EERR";#N/A,#N/A,FALSE,"ESP";#N/A,#N/A,FALSE,"EOAF";#N/A,#N/A,FALSE,"CASH";#N/A,#N/A,FALSE,"FINANZAS";#N/A,#N/A,FALSE,"DEUDA";#N/A,#N/A,FALSE,"INVERSION";#N/A,#N/A,FALSE,"PERSONAL"}</definedName>
    <definedName name="_bbb1" localSheetId="10" hidden="1">{#N/A,#N/A,FALSE,"LLAVE";#N/A,#N/A,FALSE,"EERR";#N/A,#N/A,FALSE,"ESP";#N/A,#N/A,FALSE,"EOAF";#N/A,#N/A,FALSE,"CASH";#N/A,#N/A,FALSE,"FINANZAS";#N/A,#N/A,FALSE,"DEUDA";#N/A,#N/A,FALSE,"INVERSION";#N/A,#N/A,FALSE,"PERSONAL"}</definedName>
    <definedName name="_bbb1" hidden="1">{#N/A,#N/A,FALSE,"LLAVE";#N/A,#N/A,FALSE,"EERR";#N/A,#N/A,FALSE,"ESP";#N/A,#N/A,FALSE,"EOAF";#N/A,#N/A,FALSE,"CASH";#N/A,#N/A,FALSE,"FINANZAS";#N/A,#N/A,FALSE,"DEUDA";#N/A,#N/A,FALSE,"INVERSION";#N/A,#N/A,FALSE,"PERSONAL"}</definedName>
    <definedName name="_bx1" localSheetId="8" hidden="1">{#N/A,#N/A,FALSE,"LLAVE";#N/A,#N/A,FALSE,"EERR";#N/A,#N/A,FALSE,"ESP";#N/A,#N/A,FALSE,"EOAF";#N/A,#N/A,FALSE,"CASH";#N/A,#N/A,FALSE,"FINANZAS";#N/A,#N/A,FALSE,"DEUDA";#N/A,#N/A,FALSE,"INVERSION";#N/A,#N/A,FALSE,"PERSONAL"}</definedName>
    <definedName name="_bx1" localSheetId="11" hidden="1">{#N/A,#N/A,FALSE,"LLAVE";#N/A,#N/A,FALSE,"EERR";#N/A,#N/A,FALSE,"ESP";#N/A,#N/A,FALSE,"EOAF";#N/A,#N/A,FALSE,"CASH";#N/A,#N/A,FALSE,"FINANZAS";#N/A,#N/A,FALSE,"DEUDA";#N/A,#N/A,FALSE,"INVERSION";#N/A,#N/A,FALSE,"PERSONAL"}</definedName>
    <definedName name="_bx1" localSheetId="12" hidden="1">{#N/A,#N/A,FALSE,"LLAVE";#N/A,#N/A,FALSE,"EERR";#N/A,#N/A,FALSE,"ESP";#N/A,#N/A,FALSE,"EOAF";#N/A,#N/A,FALSE,"CASH";#N/A,#N/A,FALSE,"FINANZAS";#N/A,#N/A,FALSE,"DEUDA";#N/A,#N/A,FALSE,"INVERSION";#N/A,#N/A,FALSE,"PERSONAL"}</definedName>
    <definedName name="_bx1" localSheetId="10" hidden="1">{#N/A,#N/A,FALSE,"LLAVE";#N/A,#N/A,FALSE,"EERR";#N/A,#N/A,FALSE,"ESP";#N/A,#N/A,FALSE,"EOAF";#N/A,#N/A,FALSE,"CASH";#N/A,#N/A,FALSE,"FINANZAS";#N/A,#N/A,FALSE,"DEUDA";#N/A,#N/A,FALSE,"INVERSION";#N/A,#N/A,FALSE,"PERSONAL"}</definedName>
    <definedName name="_bx1" hidden="1">{#N/A,#N/A,FALSE,"LLAVE";#N/A,#N/A,FALSE,"EERR";#N/A,#N/A,FALSE,"ESP";#N/A,#N/A,FALSE,"EOAF";#N/A,#N/A,FALSE,"CASH";#N/A,#N/A,FALSE,"FINANZAS";#N/A,#N/A,FALSE,"DEUDA";#N/A,#N/A,FALSE,"INVERSION";#N/A,#N/A,FALSE,"PERSONAL"}</definedName>
    <definedName name="_CD1" localSheetId="8" hidden="1">{#N/A,#N/A,FALSE,"LLAVE";#N/A,#N/A,FALSE,"EERR";#N/A,#N/A,FALSE,"ESP";#N/A,#N/A,FALSE,"EOAF";#N/A,#N/A,FALSE,"CASH";#N/A,#N/A,FALSE,"FINANZAS";#N/A,#N/A,FALSE,"DEUDA";#N/A,#N/A,FALSE,"INVERSION";#N/A,#N/A,FALSE,"PERSONAL"}</definedName>
    <definedName name="_CD1" localSheetId="11" hidden="1">{#N/A,#N/A,FALSE,"LLAVE";#N/A,#N/A,FALSE,"EERR";#N/A,#N/A,FALSE,"ESP";#N/A,#N/A,FALSE,"EOAF";#N/A,#N/A,FALSE,"CASH";#N/A,#N/A,FALSE,"FINANZAS";#N/A,#N/A,FALSE,"DEUDA";#N/A,#N/A,FALSE,"INVERSION";#N/A,#N/A,FALSE,"PERSONAL"}</definedName>
    <definedName name="_CD1" localSheetId="12" hidden="1">{#N/A,#N/A,FALSE,"LLAVE";#N/A,#N/A,FALSE,"EERR";#N/A,#N/A,FALSE,"ESP";#N/A,#N/A,FALSE,"EOAF";#N/A,#N/A,FALSE,"CASH";#N/A,#N/A,FALSE,"FINANZAS";#N/A,#N/A,FALSE,"DEUDA";#N/A,#N/A,FALSE,"INVERSION";#N/A,#N/A,FALSE,"PERSONAL"}</definedName>
    <definedName name="_CD1" localSheetId="10" hidden="1">{#N/A,#N/A,FALSE,"LLAVE";#N/A,#N/A,FALSE,"EERR";#N/A,#N/A,FALSE,"ESP";#N/A,#N/A,FALSE,"EOAF";#N/A,#N/A,FALSE,"CASH";#N/A,#N/A,FALSE,"FINANZAS";#N/A,#N/A,FALSE,"DEUDA";#N/A,#N/A,FALSE,"INVERSION";#N/A,#N/A,FALSE,"PERSONAL"}</definedName>
    <definedName name="_CD1" hidden="1">{#N/A,#N/A,FALSE,"LLAVE";#N/A,#N/A,FALSE,"EERR";#N/A,#N/A,FALSE,"ESP";#N/A,#N/A,FALSE,"EOAF";#N/A,#N/A,FALSE,"CASH";#N/A,#N/A,FALSE,"FINANZAS";#N/A,#N/A,FALSE,"DEUDA";#N/A,#N/A,FALSE,"INVERSION";#N/A,#N/A,FALSE,"PERSONAL"}</definedName>
    <definedName name="_cdx1" localSheetId="8" hidden="1">{#N/A,#N/A,FALSE,"LLAVE";#N/A,#N/A,FALSE,"EERR";#N/A,#N/A,FALSE,"ESP";#N/A,#N/A,FALSE,"EOAF";#N/A,#N/A,FALSE,"CASH";#N/A,#N/A,FALSE,"FINANZAS";#N/A,#N/A,FALSE,"DEUDA";#N/A,#N/A,FALSE,"INVERSION";#N/A,#N/A,FALSE,"PERSONAL"}</definedName>
    <definedName name="_cdx1" localSheetId="11" hidden="1">{#N/A,#N/A,FALSE,"LLAVE";#N/A,#N/A,FALSE,"EERR";#N/A,#N/A,FALSE,"ESP";#N/A,#N/A,FALSE,"EOAF";#N/A,#N/A,FALSE,"CASH";#N/A,#N/A,FALSE,"FINANZAS";#N/A,#N/A,FALSE,"DEUDA";#N/A,#N/A,FALSE,"INVERSION";#N/A,#N/A,FALSE,"PERSONAL"}</definedName>
    <definedName name="_cdx1" localSheetId="12" hidden="1">{#N/A,#N/A,FALSE,"LLAVE";#N/A,#N/A,FALSE,"EERR";#N/A,#N/A,FALSE,"ESP";#N/A,#N/A,FALSE,"EOAF";#N/A,#N/A,FALSE,"CASH";#N/A,#N/A,FALSE,"FINANZAS";#N/A,#N/A,FALSE,"DEUDA";#N/A,#N/A,FALSE,"INVERSION";#N/A,#N/A,FALSE,"PERSONAL"}</definedName>
    <definedName name="_cdx1" localSheetId="10" hidden="1">{#N/A,#N/A,FALSE,"LLAVE";#N/A,#N/A,FALSE,"EERR";#N/A,#N/A,FALSE,"ESP";#N/A,#N/A,FALSE,"EOAF";#N/A,#N/A,FALSE,"CASH";#N/A,#N/A,FALSE,"FINANZAS";#N/A,#N/A,FALSE,"DEUDA";#N/A,#N/A,FALSE,"INVERSION";#N/A,#N/A,FALSE,"PERSONAL"}</definedName>
    <definedName name="_cdx1" hidden="1">{#N/A,#N/A,FALSE,"LLAVE";#N/A,#N/A,FALSE,"EERR";#N/A,#N/A,FALSE,"ESP";#N/A,#N/A,FALSE,"EOAF";#N/A,#N/A,FALSE,"CASH";#N/A,#N/A,FALSE,"FINANZAS";#N/A,#N/A,FALSE,"DEUDA";#N/A,#N/A,FALSE,"INVERSION";#N/A,#N/A,FALSE,"PERSONAL"}</definedName>
    <definedName name="_df1" localSheetId="8" hidden="1">{#N/A,#N/A,FALSE,"LLAVE";#N/A,#N/A,FALSE,"EERR";#N/A,#N/A,FALSE,"ESP";#N/A,#N/A,FALSE,"EOAF";#N/A,#N/A,FALSE,"CASH";#N/A,#N/A,FALSE,"FINANZAS";#N/A,#N/A,FALSE,"DEUDA";#N/A,#N/A,FALSE,"INVERSION";#N/A,#N/A,FALSE,"PERSONAL"}</definedName>
    <definedName name="_df1" localSheetId="11" hidden="1">{#N/A,#N/A,FALSE,"LLAVE";#N/A,#N/A,FALSE,"EERR";#N/A,#N/A,FALSE,"ESP";#N/A,#N/A,FALSE,"EOAF";#N/A,#N/A,FALSE,"CASH";#N/A,#N/A,FALSE,"FINANZAS";#N/A,#N/A,FALSE,"DEUDA";#N/A,#N/A,FALSE,"INVERSION";#N/A,#N/A,FALSE,"PERSONAL"}</definedName>
    <definedName name="_df1" localSheetId="12" hidden="1">{#N/A,#N/A,FALSE,"LLAVE";#N/A,#N/A,FALSE,"EERR";#N/A,#N/A,FALSE,"ESP";#N/A,#N/A,FALSE,"EOAF";#N/A,#N/A,FALSE,"CASH";#N/A,#N/A,FALSE,"FINANZAS";#N/A,#N/A,FALSE,"DEUDA";#N/A,#N/A,FALSE,"INVERSION";#N/A,#N/A,FALSE,"PERSONAL"}</definedName>
    <definedName name="_df1" localSheetId="10" hidden="1">{#N/A,#N/A,FALSE,"LLAVE";#N/A,#N/A,FALSE,"EERR";#N/A,#N/A,FALSE,"ESP";#N/A,#N/A,FALSE,"EOAF";#N/A,#N/A,FALSE,"CASH";#N/A,#N/A,FALSE,"FINANZAS";#N/A,#N/A,FALSE,"DEUDA";#N/A,#N/A,FALSE,"INVERSION";#N/A,#N/A,FALSE,"PERSONAL"}</definedName>
    <definedName name="_df1" hidden="1">{#N/A,#N/A,FALSE,"LLAVE";#N/A,#N/A,FALSE,"EERR";#N/A,#N/A,FALSE,"ESP";#N/A,#N/A,FALSE,"EOAF";#N/A,#N/A,FALSE,"CASH";#N/A,#N/A,FALSE,"FINANZAS";#N/A,#N/A,FALSE,"DEUDA";#N/A,#N/A,FALSE,"INVERSION";#N/A,#N/A,FALSE,"PERSONAL"}</definedName>
    <definedName name="_e1" localSheetId="8" hidden="1">{#N/A,#N/A,FALSE,"ENERGIA";#N/A,#N/A,FALSE,"PERDIDAS";#N/A,#N/A,FALSE,"CLIENTES";#N/A,#N/A,FALSE,"ESTADO";#N/A,#N/A,FALSE,"TECNICA"}</definedName>
    <definedName name="_e1" localSheetId="11" hidden="1">{#N/A,#N/A,FALSE,"ENERGIA";#N/A,#N/A,FALSE,"PERDIDAS";#N/A,#N/A,FALSE,"CLIENTES";#N/A,#N/A,FALSE,"ESTADO";#N/A,#N/A,FALSE,"TECNICA"}</definedName>
    <definedName name="_e1" localSheetId="12" hidden="1">{#N/A,#N/A,FALSE,"ENERGIA";#N/A,#N/A,FALSE,"PERDIDAS";#N/A,#N/A,FALSE,"CLIENTES";#N/A,#N/A,FALSE,"ESTADO";#N/A,#N/A,FALSE,"TECNICA"}</definedName>
    <definedName name="_e1" localSheetId="10" hidden="1">{#N/A,#N/A,FALSE,"ENERGIA";#N/A,#N/A,FALSE,"PERDIDAS";#N/A,#N/A,FALSE,"CLIENTES";#N/A,#N/A,FALSE,"ESTADO";#N/A,#N/A,FALSE,"TECNICA"}</definedName>
    <definedName name="_e1" hidden="1">{#N/A,#N/A,FALSE,"ENERGIA";#N/A,#N/A,FALSE,"PERDIDAS";#N/A,#N/A,FALSE,"CLIENTES";#N/A,#N/A,FALSE,"ESTADO";#N/A,#N/A,FALSE,"TECNICA"}</definedName>
    <definedName name="_Fill" localSheetId="11" hidden="1">#REF!</definedName>
    <definedName name="_Fill" localSheetId="12" hidden="1">#REF!</definedName>
    <definedName name="_Fill" localSheetId="10" hidden="1">#REF!</definedName>
    <definedName name="_Fill" hidden="1">#REF!</definedName>
    <definedName name="_xlnm._FilterDatabase" localSheetId="11" hidden="1">#REF!</definedName>
    <definedName name="_xlnm._FilterDatabase" localSheetId="12" hidden="1">#REF!</definedName>
    <definedName name="_xlnm._FilterDatabase" localSheetId="10" hidden="1">#REF!</definedName>
    <definedName name="_xlnm._FilterDatabase" hidden="1">#REF!</definedName>
    <definedName name="_Key1" localSheetId="11" hidden="1">#REF!</definedName>
    <definedName name="_Key1" localSheetId="12" hidden="1">#REF!</definedName>
    <definedName name="_Key1" localSheetId="10" hidden="1">#REF!</definedName>
    <definedName name="_Key1" hidden="1">#REF!</definedName>
    <definedName name="_Order1" hidden="1">0</definedName>
    <definedName name="_Order2" hidden="1">255</definedName>
    <definedName name="_Regression_Out" localSheetId="11" hidden="1">'[3] PIB Brasil ( R$ de 1996 )'!#REF!</definedName>
    <definedName name="_Regression_Out" localSheetId="12" hidden="1">'[3] PIB Brasil ( R$ de 1996 )'!#REF!</definedName>
    <definedName name="_Regression_Out" localSheetId="10" hidden="1">'[3] PIB Brasil ( R$ de 1996 )'!#REF!</definedName>
    <definedName name="_Regression_Out" hidden="1">'[3] PIB Brasil ( R$ de 1996 )'!#REF!</definedName>
    <definedName name="_Regression_X" hidden="1">'[3] PIB Brasil ( R$ de 1996 )'!#REF!</definedName>
    <definedName name="_Sort" localSheetId="11" hidden="1">#REF!</definedName>
    <definedName name="_Sort" localSheetId="12" hidden="1">#REF!</definedName>
    <definedName name="_Sort" localSheetId="10" hidden="1">#REF!</definedName>
    <definedName name="_Sort" hidden="1">#REF!</definedName>
    <definedName name="_z1" hidden="1">{#N/A,#N/A,FALSE,"LLAVE";#N/A,#N/A,FALSE,"EERR";#N/A,#N/A,FALSE,"ESP";#N/A,#N/A,FALSE,"EOAF";#N/A,#N/A,FALSE,"CASH";#N/A,#N/A,FALSE,"FINANZAS";#N/A,#N/A,FALSE,"DEUDA";#N/A,#N/A,FALSE,"INVERSION";#N/A,#N/A,FALSE,"PERSONAL"}</definedName>
    <definedName name="_zcdx1" hidden="1">{#N/A,#N/A,FALSE,"LLAVE";#N/A,#N/A,FALSE,"EERR";#N/A,#N/A,FALSE,"ESP";#N/A,#N/A,FALSE,"EOAF";#N/A,#N/A,FALSE,"CASH";#N/A,#N/A,FALSE,"FINANZAS";#N/A,#N/A,FALSE,"DEUDA";#N/A,#N/A,FALSE,"INVERSION";#N/A,#N/A,FALSE,"PERSONAL"}</definedName>
    <definedName name="_zd1" hidden="1">{#N/A,#N/A,FALSE,"LLAVE";#N/A,#N/A,FALSE,"EERR";#N/A,#N/A,FALSE,"ESP";#N/A,#N/A,FALSE,"EOAF";#N/A,#N/A,FALSE,"CASH";#N/A,#N/A,FALSE,"FINANZAS";#N/A,#N/A,FALSE,"DEUDA";#N/A,#N/A,FALSE,"INVERSION";#N/A,#N/A,FALSE,"PERSONAL"}</definedName>
    <definedName name="_zdf1" hidden="1">{#N/A,#N/A,FALSE,"LLAVE";#N/A,#N/A,FALSE,"EERR";#N/A,#N/A,FALSE,"ESP";#N/A,#N/A,FALSE,"EOAF";#N/A,#N/A,FALSE,"CASH";#N/A,#N/A,FALSE,"FINANZAS";#N/A,#N/A,FALSE,"DEUDA";#N/A,#N/A,FALSE,"INVERSION";#N/A,#N/A,FALSE,"PERSONAL"}</definedName>
    <definedName name="_ze1" hidden="1">{#N/A,#N/A,FALSE,"ENERGIA";#N/A,#N/A,FALSE,"PERDIDAS";#N/A,#N/A,FALSE,"CLIENTES";#N/A,#N/A,FALSE,"ESTADO";#N/A,#N/A,FALSE,"TECNICA"}</definedName>
    <definedName name="_zx1" hidden="1">{#N/A,#N/A,FALSE,"LLAVE";#N/A,#N/A,FALSE,"EERR";#N/A,#N/A,FALSE,"ESP";#N/A,#N/A,FALSE,"EOAF";#N/A,#N/A,FALSE,"CASH";#N/A,#N/A,FALSE,"FINANZAS";#N/A,#N/A,FALSE,"DEUDA";#N/A,#N/A,FALSE,"INVERSION";#N/A,#N/A,FALSE,"PERSONAL"}</definedName>
    <definedName name="_zz1" hidden="1">{#N/A,#N/A,FALSE,"ENERGIA";#N/A,#N/A,FALSE,"PERDIDAS";#N/A,#N/A,FALSE,"CLIENTES";#N/A,#N/A,FALSE,"ESTADO";#N/A,#N/A,FALSE,"TECNICA"}</definedName>
    <definedName name="_zzz1" hidden="1">{#N/A,#N/A,FALSE,"LLAVE";#N/A,#N/A,FALSE,"EERR";#N/A,#N/A,FALSE,"ESP";#N/A,#N/A,FALSE,"EOAF";#N/A,#N/A,FALSE,"CASH";#N/A,#N/A,FALSE,"FINANZAS";#N/A,#N/A,FALSE,"DEUDA";#N/A,#N/A,FALSE,"INVERSION";#N/A,#N/A,FALSE,"PERSONAL"}</definedName>
    <definedName name="anscount" hidden="1">3</definedName>
    <definedName name="AS2DocOpenMode" hidden="1">"AS2DocumentEdit"</definedName>
    <definedName name="asd213w" hidden="1">{#N/A,#N/A,FALSE,"ACTIVO - hoja 1";#N/A,#N/A,FALSE,"ACTIVO - hoja 2";#N/A,#N/A,FALSE,"PASIVO - hoja 1";#N/A,#N/A,FALSE,"PASIVO - hoja 2";#N/A,#N/A,FALSE,"GASTOS - hoja 1 ";#N/A,#N/A,FALSE,"GASTOS - hoja 2";#N/A,#N/A,FALSE,"INGRESOS - hoja 1 ";#N/A,#N/A,FALSE,"INGRESOS - hoja 2"}</definedName>
    <definedName name="asdadsdsa" hidden="1">{#N/A,#N/A,FALSE,"LLAVE";#N/A,#N/A,FALSE,"EERR";#N/A,#N/A,FALSE,"ESP";#N/A,#N/A,FALSE,"EOAF";#N/A,#N/A,FALSE,"CASH";#N/A,#N/A,FALSE,"FINANZAS";#N/A,#N/A,FALSE,"DEUDA";#N/A,#N/A,FALSE,"INVERSION";#N/A,#N/A,FALSE,"PERSONAL"}</definedName>
    <definedName name="asds" hidden="1">{#N/A,#N/A,FALSE,"ENERGIA";#N/A,#N/A,FALSE,"PERDIDAS";#N/A,#N/A,FALSE,"CLIENTES";#N/A,#N/A,FALSE,"ESTADO";#N/A,#N/A,FALSE,"TECNICA"}</definedName>
    <definedName name="asdsadsad" hidden="1">{#N/A,#N/A,FALSE,"ENERGIA";#N/A,#N/A,FALSE,"PERDIDAS";#N/A,#N/A,FALSE,"CLIENTES";#N/A,#N/A,FALSE,"ESTADO";#N/A,#N/A,FALSE,"TECNICA"}</definedName>
    <definedName name="B" localSheetId="8" hidden="1">{#N/A,#N/A,FALSE,"LLAVE";#N/A,#N/A,FALSE,"EERR";#N/A,#N/A,FALSE,"ESP";#N/A,#N/A,FALSE,"EOAF";#N/A,#N/A,FALSE,"CASH";#N/A,#N/A,FALSE,"FINANZAS";#N/A,#N/A,FALSE,"DEUDA";#N/A,#N/A,FALSE,"INVERSION";#N/A,#N/A,FALSE,"PERSONAL"}</definedName>
    <definedName name="B" localSheetId="11" hidden="1">{#N/A,#N/A,FALSE,"LLAVE";#N/A,#N/A,FALSE,"EERR";#N/A,#N/A,FALSE,"ESP";#N/A,#N/A,FALSE,"EOAF";#N/A,#N/A,FALSE,"CASH";#N/A,#N/A,FALSE,"FINANZAS";#N/A,#N/A,FALSE,"DEUDA";#N/A,#N/A,FALSE,"INVERSION";#N/A,#N/A,FALSE,"PERSONAL"}</definedName>
    <definedName name="B" localSheetId="12" hidden="1">{#N/A,#N/A,FALSE,"LLAVE";#N/A,#N/A,FALSE,"EERR";#N/A,#N/A,FALSE,"ESP";#N/A,#N/A,FALSE,"EOAF";#N/A,#N/A,FALSE,"CASH";#N/A,#N/A,FALSE,"FINANZAS";#N/A,#N/A,FALSE,"DEUDA";#N/A,#N/A,FALSE,"INVERSION";#N/A,#N/A,FALSE,"PERSONAL"}</definedName>
    <definedName name="B" localSheetId="10" hidden="1">{#N/A,#N/A,FALSE,"LLAVE";#N/A,#N/A,FALSE,"EERR";#N/A,#N/A,FALSE,"ESP";#N/A,#N/A,FALSE,"EOAF";#N/A,#N/A,FALSE,"CASH";#N/A,#N/A,FALSE,"FINANZAS";#N/A,#N/A,FALSE,"DEUDA";#N/A,#N/A,FALSE,"INVERSION";#N/A,#N/A,FALSE,"PERSONAL"}</definedName>
    <definedName name="B" hidden="1">{#N/A,#N/A,FALSE,"LLAVE";#N/A,#N/A,FALSE,"EERR";#N/A,#N/A,FALSE,"ESP";#N/A,#N/A,FALSE,"EOAF";#N/A,#N/A,FALSE,"CASH";#N/A,#N/A,FALSE,"FINANZAS";#N/A,#N/A,FALSE,"DEUDA";#N/A,#N/A,FALSE,"INVERSION";#N/A,#N/A,FALSE,"PERSONAL"}</definedName>
    <definedName name="BANCO1" localSheetId="11" hidden="1">#REF!</definedName>
    <definedName name="BANCO1" localSheetId="12" hidden="1">#REF!</definedName>
    <definedName name="BANCO1" localSheetId="10" hidden="1">#REF!</definedName>
    <definedName name="BANCO1" hidden="1">#REF!</definedName>
    <definedName name="bbb" localSheetId="8" hidden="1">{#N/A,#N/A,FALSE,"LLAVE";#N/A,#N/A,FALSE,"EERR";#N/A,#N/A,FALSE,"ESP";#N/A,#N/A,FALSE,"EOAF";#N/A,#N/A,FALSE,"CASH";#N/A,#N/A,FALSE,"FINANZAS";#N/A,#N/A,FALSE,"DEUDA";#N/A,#N/A,FALSE,"INVERSION";#N/A,#N/A,FALSE,"PERSONAL"}</definedName>
    <definedName name="bbb" localSheetId="11" hidden="1">{#N/A,#N/A,FALSE,"LLAVE";#N/A,#N/A,FALSE,"EERR";#N/A,#N/A,FALSE,"ESP";#N/A,#N/A,FALSE,"EOAF";#N/A,#N/A,FALSE,"CASH";#N/A,#N/A,FALSE,"FINANZAS";#N/A,#N/A,FALSE,"DEUDA";#N/A,#N/A,FALSE,"INVERSION";#N/A,#N/A,FALSE,"PERSONAL"}</definedName>
    <definedName name="bbb" localSheetId="12" hidden="1">{#N/A,#N/A,FALSE,"LLAVE";#N/A,#N/A,FALSE,"EERR";#N/A,#N/A,FALSE,"ESP";#N/A,#N/A,FALSE,"EOAF";#N/A,#N/A,FALSE,"CASH";#N/A,#N/A,FALSE,"FINANZAS";#N/A,#N/A,FALSE,"DEUDA";#N/A,#N/A,FALSE,"INVERSION";#N/A,#N/A,FALSE,"PERSONAL"}</definedName>
    <definedName name="bbb" localSheetId="10" hidden="1">{#N/A,#N/A,FALSE,"LLAVE";#N/A,#N/A,FALSE,"EERR";#N/A,#N/A,FALSE,"ESP";#N/A,#N/A,FALSE,"EOAF";#N/A,#N/A,FALSE,"CASH";#N/A,#N/A,FALSE,"FINANZAS";#N/A,#N/A,FALSE,"DEUDA";#N/A,#N/A,FALSE,"INVERSION";#N/A,#N/A,FALSE,"PERSONAL"}</definedName>
    <definedName name="bbb" hidden="1">{#N/A,#N/A,FALSE,"LLAVE";#N/A,#N/A,FALSE,"EERR";#N/A,#N/A,FALSE,"ESP";#N/A,#N/A,FALSE,"EOAF";#N/A,#N/A,FALSE,"CASH";#N/A,#N/A,FALSE,"FINANZAS";#N/A,#N/A,FALSE,"DEUDA";#N/A,#N/A,FALSE,"INVERSION";#N/A,#N/A,FALSE,"PERSONAL"}</definedName>
    <definedName name="bbbbbbbbbbbbbbbbbbbbbbbbbbbbbbbbb" localSheetId="8" hidden="1">{#N/A,#N/A,FALSE,"LLAVE";#N/A,#N/A,FALSE,"EERR";#N/A,#N/A,FALSE,"ESP";#N/A,#N/A,FALSE,"EOAF";#N/A,#N/A,FALSE,"CASH";#N/A,#N/A,FALSE,"FINANZAS";#N/A,#N/A,FALSE,"DEUDA";#N/A,#N/A,FALSE,"INVERSION";#N/A,#N/A,FALSE,"PERSONAL"}</definedName>
    <definedName name="bbbbbbbbbbbbbbbbbbbbbbbbbbbbbbbbb" localSheetId="11" hidden="1">{#N/A,#N/A,FALSE,"LLAVE";#N/A,#N/A,FALSE,"EERR";#N/A,#N/A,FALSE,"ESP";#N/A,#N/A,FALSE,"EOAF";#N/A,#N/A,FALSE,"CASH";#N/A,#N/A,FALSE,"FINANZAS";#N/A,#N/A,FALSE,"DEUDA";#N/A,#N/A,FALSE,"INVERSION";#N/A,#N/A,FALSE,"PERSONAL"}</definedName>
    <definedName name="bbbbbbbbbbbbbbbbbbbbbbbbbbbbbbbbb" localSheetId="12" hidden="1">{#N/A,#N/A,FALSE,"LLAVE";#N/A,#N/A,FALSE,"EERR";#N/A,#N/A,FALSE,"ESP";#N/A,#N/A,FALSE,"EOAF";#N/A,#N/A,FALSE,"CASH";#N/A,#N/A,FALSE,"FINANZAS";#N/A,#N/A,FALSE,"DEUDA";#N/A,#N/A,FALSE,"INVERSION";#N/A,#N/A,FALSE,"PERSONAL"}</definedName>
    <definedName name="bbbbbbbbbbbbbbbbbbbbbbbbbbbbbbbbb" localSheetId="10" hidden="1">{#N/A,#N/A,FALSE,"LLAVE";#N/A,#N/A,FALSE,"EERR";#N/A,#N/A,FALSE,"ESP";#N/A,#N/A,FALSE,"EOAF";#N/A,#N/A,FALSE,"CASH";#N/A,#N/A,FALSE,"FINANZAS";#N/A,#N/A,FALSE,"DEUDA";#N/A,#N/A,FALSE,"INVERSION";#N/A,#N/A,FALSE,"PERSONAL"}</definedName>
    <definedName name="bbbbbbbbbbbbbbbbbbbbbbbbbbbbbbbbb" hidden="1">{#N/A,#N/A,FALSE,"LLAVE";#N/A,#N/A,FALSE,"EERR";#N/A,#N/A,FALSE,"ESP";#N/A,#N/A,FALSE,"EOAF";#N/A,#N/A,FALSE,"CASH";#N/A,#N/A,FALSE,"FINANZAS";#N/A,#N/A,FALSE,"DEUDA";#N/A,#N/A,FALSE,"INVERSION";#N/A,#N/A,FALSE,"PERSONAL"}</definedName>
    <definedName name="bbbosta" localSheetId="8" hidden="1">{#N/A,#N/A,FALSE,"LLAVE";#N/A,#N/A,FALSE,"EERR";#N/A,#N/A,FALSE,"ESP";#N/A,#N/A,FALSE,"EOAF";#N/A,#N/A,FALSE,"CASH";#N/A,#N/A,FALSE,"FINANZAS";#N/A,#N/A,FALSE,"DEUDA";#N/A,#N/A,FALSE,"INVERSION";#N/A,#N/A,FALSE,"PERSONAL"}</definedName>
    <definedName name="bbbosta" localSheetId="11" hidden="1">{#N/A,#N/A,FALSE,"LLAVE";#N/A,#N/A,FALSE,"EERR";#N/A,#N/A,FALSE,"ESP";#N/A,#N/A,FALSE,"EOAF";#N/A,#N/A,FALSE,"CASH";#N/A,#N/A,FALSE,"FINANZAS";#N/A,#N/A,FALSE,"DEUDA";#N/A,#N/A,FALSE,"INVERSION";#N/A,#N/A,FALSE,"PERSONAL"}</definedName>
    <definedName name="bbbosta" localSheetId="12" hidden="1">{#N/A,#N/A,FALSE,"LLAVE";#N/A,#N/A,FALSE,"EERR";#N/A,#N/A,FALSE,"ESP";#N/A,#N/A,FALSE,"EOAF";#N/A,#N/A,FALSE,"CASH";#N/A,#N/A,FALSE,"FINANZAS";#N/A,#N/A,FALSE,"DEUDA";#N/A,#N/A,FALSE,"INVERSION";#N/A,#N/A,FALSE,"PERSONAL"}</definedName>
    <definedName name="bbbosta" localSheetId="10" hidden="1">{#N/A,#N/A,FALSE,"LLAVE";#N/A,#N/A,FALSE,"EERR";#N/A,#N/A,FALSE,"ESP";#N/A,#N/A,FALSE,"EOAF";#N/A,#N/A,FALSE,"CASH";#N/A,#N/A,FALSE,"FINANZAS";#N/A,#N/A,FALSE,"DEUDA";#N/A,#N/A,FALSE,"INVERSION";#N/A,#N/A,FALSE,"PERSONAL"}</definedName>
    <definedName name="bbbosta" hidden="1">{#N/A,#N/A,FALSE,"LLAVE";#N/A,#N/A,FALSE,"EERR";#N/A,#N/A,FALSE,"ESP";#N/A,#N/A,FALSE,"EOAF";#N/A,#N/A,FALSE,"CASH";#N/A,#N/A,FALSE,"FINANZAS";#N/A,#N/A,FALSE,"DEUDA";#N/A,#N/A,FALSE,"INVERSION";#N/A,#N/A,FALSE,"PERSONAL"}</definedName>
    <definedName name="bbosta" localSheetId="8" hidden="1">{#N/A,#N/A,FALSE,"ENERGIA";#N/A,#N/A,FALSE,"PERDIDAS";#N/A,#N/A,FALSE,"CLIENTES";#N/A,#N/A,FALSE,"ESTADO";#N/A,#N/A,FALSE,"TECNICA"}</definedName>
    <definedName name="bbosta" localSheetId="11" hidden="1">{#N/A,#N/A,FALSE,"ENERGIA";#N/A,#N/A,FALSE,"PERDIDAS";#N/A,#N/A,FALSE,"CLIENTES";#N/A,#N/A,FALSE,"ESTADO";#N/A,#N/A,FALSE,"TECNICA"}</definedName>
    <definedName name="bbosta" localSheetId="12" hidden="1">{#N/A,#N/A,FALSE,"ENERGIA";#N/A,#N/A,FALSE,"PERDIDAS";#N/A,#N/A,FALSE,"CLIENTES";#N/A,#N/A,FALSE,"ESTADO";#N/A,#N/A,FALSE,"TECNICA"}</definedName>
    <definedName name="bbosta" localSheetId="10" hidden="1">{#N/A,#N/A,FALSE,"ENERGIA";#N/A,#N/A,FALSE,"PERDIDAS";#N/A,#N/A,FALSE,"CLIENTES";#N/A,#N/A,FALSE,"ESTADO";#N/A,#N/A,FALSE,"TECNICA"}</definedName>
    <definedName name="bbosta" hidden="1">{#N/A,#N/A,FALSE,"ENERGIA";#N/A,#N/A,FALSE,"PERDIDAS";#N/A,#N/A,FALSE,"CLIENTES";#N/A,#N/A,FALSE,"ESTADO";#N/A,#N/A,FALSE,"TECNICA"}</definedName>
    <definedName name="bosta" localSheetId="8" hidden="1">{#N/A,#N/A,FALSE,"LLAVE";#N/A,#N/A,FALSE,"EERR";#N/A,#N/A,FALSE,"ESP";#N/A,#N/A,FALSE,"EOAF";#N/A,#N/A,FALSE,"CASH";#N/A,#N/A,FALSE,"FINANZAS";#N/A,#N/A,FALSE,"DEUDA";#N/A,#N/A,FALSE,"INVERSION";#N/A,#N/A,FALSE,"PERSONAL"}</definedName>
    <definedName name="bosta" localSheetId="11" hidden="1">{#N/A,#N/A,FALSE,"LLAVE";#N/A,#N/A,FALSE,"EERR";#N/A,#N/A,FALSE,"ESP";#N/A,#N/A,FALSE,"EOAF";#N/A,#N/A,FALSE,"CASH";#N/A,#N/A,FALSE,"FINANZAS";#N/A,#N/A,FALSE,"DEUDA";#N/A,#N/A,FALSE,"INVERSION";#N/A,#N/A,FALSE,"PERSONAL"}</definedName>
    <definedName name="bosta" localSheetId="12" hidden="1">{#N/A,#N/A,FALSE,"LLAVE";#N/A,#N/A,FALSE,"EERR";#N/A,#N/A,FALSE,"ESP";#N/A,#N/A,FALSE,"EOAF";#N/A,#N/A,FALSE,"CASH";#N/A,#N/A,FALSE,"FINANZAS";#N/A,#N/A,FALSE,"DEUDA";#N/A,#N/A,FALSE,"INVERSION";#N/A,#N/A,FALSE,"PERSONAL"}</definedName>
    <definedName name="bosta" localSheetId="10" hidden="1">{#N/A,#N/A,FALSE,"LLAVE";#N/A,#N/A,FALSE,"EERR";#N/A,#N/A,FALSE,"ESP";#N/A,#N/A,FALSE,"EOAF";#N/A,#N/A,FALSE,"CASH";#N/A,#N/A,FALSE,"FINANZAS";#N/A,#N/A,FALSE,"DEUDA";#N/A,#N/A,FALSE,"INVERSION";#N/A,#N/A,FALSE,"PERSONAL"}</definedName>
    <definedName name="bosta" hidden="1">{#N/A,#N/A,FALSE,"LLAVE";#N/A,#N/A,FALSE,"EERR";#N/A,#N/A,FALSE,"ESP";#N/A,#N/A,FALSE,"EOAF";#N/A,#N/A,FALSE,"CASH";#N/A,#N/A,FALSE,"FINANZAS";#N/A,#N/A,FALSE,"DEUDA";#N/A,#N/A,FALSE,"INVERSION";#N/A,#N/A,FALSE,"PERSONAL"}</definedName>
    <definedName name="bx" localSheetId="8" hidden="1">{#N/A,#N/A,FALSE,"LLAVE";#N/A,#N/A,FALSE,"EERR";#N/A,#N/A,FALSE,"ESP";#N/A,#N/A,FALSE,"EOAF";#N/A,#N/A,FALSE,"CASH";#N/A,#N/A,FALSE,"FINANZAS";#N/A,#N/A,FALSE,"DEUDA";#N/A,#N/A,FALSE,"INVERSION";#N/A,#N/A,FALSE,"PERSONAL"}</definedName>
    <definedName name="bx" localSheetId="11" hidden="1">{#N/A,#N/A,FALSE,"LLAVE";#N/A,#N/A,FALSE,"EERR";#N/A,#N/A,FALSE,"ESP";#N/A,#N/A,FALSE,"EOAF";#N/A,#N/A,FALSE,"CASH";#N/A,#N/A,FALSE,"FINANZAS";#N/A,#N/A,FALSE,"DEUDA";#N/A,#N/A,FALSE,"INVERSION";#N/A,#N/A,FALSE,"PERSONAL"}</definedName>
    <definedName name="bx" localSheetId="12" hidden="1">{#N/A,#N/A,FALSE,"LLAVE";#N/A,#N/A,FALSE,"EERR";#N/A,#N/A,FALSE,"ESP";#N/A,#N/A,FALSE,"EOAF";#N/A,#N/A,FALSE,"CASH";#N/A,#N/A,FALSE,"FINANZAS";#N/A,#N/A,FALSE,"DEUDA";#N/A,#N/A,FALSE,"INVERSION";#N/A,#N/A,FALSE,"PERSONAL"}</definedName>
    <definedName name="bx" localSheetId="10"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BWorkbookPriority" hidden="1">-71257818</definedName>
    <definedName name="CD" localSheetId="8" hidden="1">{#N/A,#N/A,FALSE,"LLAVE";#N/A,#N/A,FALSE,"EERR";#N/A,#N/A,FALSE,"ESP";#N/A,#N/A,FALSE,"EOAF";#N/A,#N/A,FALSE,"CASH";#N/A,#N/A,FALSE,"FINANZAS";#N/A,#N/A,FALSE,"DEUDA";#N/A,#N/A,FALSE,"INVERSION";#N/A,#N/A,FALSE,"PERSONAL"}</definedName>
    <definedName name="CD" localSheetId="11" hidden="1">{#N/A,#N/A,FALSE,"LLAVE";#N/A,#N/A,FALSE,"EERR";#N/A,#N/A,FALSE,"ESP";#N/A,#N/A,FALSE,"EOAF";#N/A,#N/A,FALSE,"CASH";#N/A,#N/A,FALSE,"FINANZAS";#N/A,#N/A,FALSE,"DEUDA";#N/A,#N/A,FALSE,"INVERSION";#N/A,#N/A,FALSE,"PERSONAL"}</definedName>
    <definedName name="CD" localSheetId="12" hidden="1">{#N/A,#N/A,FALSE,"LLAVE";#N/A,#N/A,FALSE,"EERR";#N/A,#N/A,FALSE,"ESP";#N/A,#N/A,FALSE,"EOAF";#N/A,#N/A,FALSE,"CASH";#N/A,#N/A,FALSE,"FINANZAS";#N/A,#N/A,FALSE,"DEUDA";#N/A,#N/A,FALSE,"INVERSION";#N/A,#N/A,FALSE,"PERSONAL"}</definedName>
    <definedName name="CD" localSheetId="10"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8" hidden="1">{#N/A,#N/A,FALSE,"LLAVE";#N/A,#N/A,FALSE,"EERR";#N/A,#N/A,FALSE,"ESP";#N/A,#N/A,FALSE,"EOAF";#N/A,#N/A,FALSE,"CASH";#N/A,#N/A,FALSE,"FINANZAS";#N/A,#N/A,FALSE,"DEUDA";#N/A,#N/A,FALSE,"INVERSION";#N/A,#N/A,FALSE,"PERSONAL"}</definedName>
    <definedName name="cdx" localSheetId="11" hidden="1">{#N/A,#N/A,FALSE,"LLAVE";#N/A,#N/A,FALSE,"EERR";#N/A,#N/A,FALSE,"ESP";#N/A,#N/A,FALSE,"EOAF";#N/A,#N/A,FALSE,"CASH";#N/A,#N/A,FALSE,"FINANZAS";#N/A,#N/A,FALSE,"DEUDA";#N/A,#N/A,FALSE,"INVERSION";#N/A,#N/A,FALSE,"PERSONAL"}</definedName>
    <definedName name="cdx" localSheetId="12" hidden="1">{#N/A,#N/A,FALSE,"LLAVE";#N/A,#N/A,FALSE,"EERR";#N/A,#N/A,FALSE,"ESP";#N/A,#N/A,FALSE,"EOAF";#N/A,#N/A,FALSE,"CASH";#N/A,#N/A,FALSE,"FINANZAS";#N/A,#N/A,FALSE,"DEUDA";#N/A,#N/A,FALSE,"INVERSION";#N/A,#N/A,FALSE,"PERSONAL"}</definedName>
    <definedName name="cdx" localSheetId="10"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vcvxvxcvxcvxcv" localSheetId="8" hidden="1">{#N/A,#N/A,FALSE,"LLAVE";#N/A,#N/A,FALSE,"EERR";#N/A,#N/A,FALSE,"ESP";#N/A,#N/A,FALSE,"EOAF";#N/A,#N/A,FALSE,"CASH";#N/A,#N/A,FALSE,"FINANZAS";#N/A,#N/A,FALSE,"DEUDA";#N/A,#N/A,FALSE,"INVERSION";#N/A,#N/A,FALSE,"PERSONAL"}</definedName>
    <definedName name="cvcvxvxcvxcvxcv" localSheetId="11" hidden="1">{#N/A,#N/A,FALSE,"LLAVE";#N/A,#N/A,FALSE,"EERR";#N/A,#N/A,FALSE,"ESP";#N/A,#N/A,FALSE,"EOAF";#N/A,#N/A,FALSE,"CASH";#N/A,#N/A,FALSE,"FINANZAS";#N/A,#N/A,FALSE,"DEUDA";#N/A,#N/A,FALSE,"INVERSION";#N/A,#N/A,FALSE,"PERSONAL"}</definedName>
    <definedName name="cvcvxvxcvxcvxcv" localSheetId="12" hidden="1">{#N/A,#N/A,FALSE,"LLAVE";#N/A,#N/A,FALSE,"EERR";#N/A,#N/A,FALSE,"ESP";#N/A,#N/A,FALSE,"EOAF";#N/A,#N/A,FALSE,"CASH";#N/A,#N/A,FALSE,"FINANZAS";#N/A,#N/A,FALSE,"DEUDA";#N/A,#N/A,FALSE,"INVERSION";#N/A,#N/A,FALSE,"PERSONAL"}</definedName>
    <definedName name="cvcvxvxcvxcvxcv" localSheetId="10" hidden="1">{#N/A,#N/A,FALSE,"LLAVE";#N/A,#N/A,FALSE,"EERR";#N/A,#N/A,FALSE,"ESP";#N/A,#N/A,FALSE,"EOAF";#N/A,#N/A,FALSE,"CASH";#N/A,#N/A,FALSE,"FINANZAS";#N/A,#N/A,FALSE,"DEUDA";#N/A,#N/A,FALSE,"INVERSION";#N/A,#N/A,FALSE,"PERSONAL"}</definedName>
    <definedName name="cvcvxvxcvxcvxcv" hidden="1">{#N/A,#N/A,FALSE,"LLAVE";#N/A,#N/A,FALSE,"EERR";#N/A,#N/A,FALSE,"ESP";#N/A,#N/A,FALSE,"EOAF";#N/A,#N/A,FALSE,"CASH";#N/A,#N/A,FALSE,"FINANZAS";#N/A,#N/A,FALSE,"DEUDA";#N/A,#N/A,FALSE,"INVERSION";#N/A,#N/A,FALSE,"PERSONAL"}</definedName>
    <definedName name="ddd" hidden="1">{#N/A,#N/A,FALSE,"LLAVE";#N/A,#N/A,FALSE,"EERR";#N/A,#N/A,FALSE,"ESP";#N/A,#N/A,FALSE,"EOAF";#N/A,#N/A,FALSE,"CASH";#N/A,#N/A,FALSE,"FINANZAS";#N/A,#N/A,FALSE,"DEUDA";#N/A,#N/A,FALSE,"INVERSION";#N/A,#N/A,FALSE,"PERSONAL"}</definedName>
    <definedName name="dddwd" hidden="1">{#N/A,#N/A,FALSE,"ENERGIA";#N/A,#N/A,FALSE,"PERDIDAS";#N/A,#N/A,FALSE,"CLIENTES";#N/A,#N/A,FALSE,"ESTADO";#N/A,#N/A,FALSE,"TECNICA"}</definedName>
    <definedName name="df" localSheetId="8" hidden="1">{#N/A,#N/A,FALSE,"LLAVE";#N/A,#N/A,FALSE,"EERR";#N/A,#N/A,FALSE,"ESP";#N/A,#N/A,FALSE,"EOAF";#N/A,#N/A,FALSE,"CASH";#N/A,#N/A,FALSE,"FINANZAS";#N/A,#N/A,FALSE,"DEUDA";#N/A,#N/A,FALSE,"INVERSION";#N/A,#N/A,FALSE,"PERSONAL"}</definedName>
    <definedName name="df" localSheetId="11" hidden="1">{#N/A,#N/A,FALSE,"LLAVE";#N/A,#N/A,FALSE,"EERR";#N/A,#N/A,FALSE,"ESP";#N/A,#N/A,FALSE,"EOAF";#N/A,#N/A,FALSE,"CASH";#N/A,#N/A,FALSE,"FINANZAS";#N/A,#N/A,FALSE,"DEUDA";#N/A,#N/A,FALSE,"INVERSION";#N/A,#N/A,FALSE,"PERSONAL"}</definedName>
    <definedName name="df" localSheetId="12" hidden="1">{#N/A,#N/A,FALSE,"LLAVE";#N/A,#N/A,FALSE,"EERR";#N/A,#N/A,FALSE,"ESP";#N/A,#N/A,FALSE,"EOAF";#N/A,#N/A,FALSE,"CASH";#N/A,#N/A,FALSE,"FINANZAS";#N/A,#N/A,FALSE,"DEUDA";#N/A,#N/A,FALSE,"INVERSION";#N/A,#N/A,FALSE,"PERSONAL"}</definedName>
    <definedName name="df" localSheetId="10" hidden="1">{#N/A,#N/A,FALSE,"LLAVE";#N/A,#N/A,FALSE,"EERR";#N/A,#N/A,FALSE,"ESP";#N/A,#N/A,FALSE,"EOAF";#N/A,#N/A,FALSE,"CASH";#N/A,#N/A,FALSE,"FINANZAS";#N/A,#N/A,FALSE,"DEUDA";#N/A,#N/A,FALSE,"INVERSION";#N/A,#N/A,FALSE,"PERSONAL"}</definedName>
    <definedName name="df" hidden="1">{#N/A,#N/A,FALSE,"LLAVE";#N/A,#N/A,FALSE,"EERR";#N/A,#N/A,FALSE,"ESP";#N/A,#N/A,FALSE,"EOAF";#N/A,#N/A,FALSE,"CASH";#N/A,#N/A,FALSE,"FINANZAS";#N/A,#N/A,FALSE,"DEUDA";#N/A,#N/A,FALSE,"INVERSION";#N/A,#N/A,FALSE,"PERSONAL"}</definedName>
    <definedName name="dfsagasgdfagadfgdaf" localSheetId="8" hidden="1">{#N/A,#N/A,FALSE,"ENERGIA";#N/A,#N/A,FALSE,"PERDIDAS";#N/A,#N/A,FALSE,"CLIENTES";#N/A,#N/A,FALSE,"ESTADO";#N/A,#N/A,FALSE,"TECNICA"}</definedName>
    <definedName name="dfsagasgdfagadfgdaf" localSheetId="11" hidden="1">{#N/A,#N/A,FALSE,"ENERGIA";#N/A,#N/A,FALSE,"PERDIDAS";#N/A,#N/A,FALSE,"CLIENTES";#N/A,#N/A,FALSE,"ESTADO";#N/A,#N/A,FALSE,"TECNICA"}</definedName>
    <definedName name="dfsagasgdfagadfgdaf" localSheetId="12" hidden="1">{#N/A,#N/A,FALSE,"ENERGIA";#N/A,#N/A,FALSE,"PERDIDAS";#N/A,#N/A,FALSE,"CLIENTES";#N/A,#N/A,FALSE,"ESTADO";#N/A,#N/A,FALSE,"TECNICA"}</definedName>
    <definedName name="dfsagasgdfagadfgdaf" localSheetId="10" hidden="1">{#N/A,#N/A,FALSE,"ENERGIA";#N/A,#N/A,FALSE,"PERDIDAS";#N/A,#N/A,FALSE,"CLIENTES";#N/A,#N/A,FALSE,"ESTADO";#N/A,#N/A,FALSE,"TECNICA"}</definedName>
    <definedName name="dfsagasgdfagadfgdaf" hidden="1">{#N/A,#N/A,FALSE,"ENERGIA";#N/A,#N/A,FALSE,"PERDIDAS";#N/A,#N/A,FALSE,"CLIENTES";#N/A,#N/A,FALSE,"ESTADO";#N/A,#N/A,FALSE,"TECNICA"}</definedName>
    <definedName name="ds" localSheetId="8" hidden="1">{#N/A,#N/A,FALSE,"ENERGIA";#N/A,#N/A,FALSE,"PERDIDAS";#N/A,#N/A,FALSE,"CLIENTES";#N/A,#N/A,FALSE,"ESTADO";#N/A,#N/A,FALSE,"TECNICA"}</definedName>
    <definedName name="ds" localSheetId="11" hidden="1">{#N/A,#N/A,FALSE,"ENERGIA";#N/A,#N/A,FALSE,"PERDIDAS";#N/A,#N/A,FALSE,"CLIENTES";#N/A,#N/A,FALSE,"ESTADO";#N/A,#N/A,FALSE,"TECNICA"}</definedName>
    <definedName name="ds" localSheetId="12" hidden="1">{#N/A,#N/A,FALSE,"ENERGIA";#N/A,#N/A,FALSE,"PERDIDAS";#N/A,#N/A,FALSE,"CLIENTES";#N/A,#N/A,FALSE,"ESTADO";#N/A,#N/A,FALSE,"TECNICA"}</definedName>
    <definedName name="ds" localSheetId="10" hidden="1">{#N/A,#N/A,FALSE,"ENERGIA";#N/A,#N/A,FALSE,"PERDIDAS";#N/A,#N/A,FALSE,"CLIENTES";#N/A,#N/A,FALSE,"ESTADO";#N/A,#N/A,FALSE,"TECNICA"}</definedName>
    <definedName name="ds" hidden="1">{#N/A,#N/A,FALSE,"ENERGIA";#N/A,#N/A,FALSE,"PERDIDAS";#N/A,#N/A,FALSE,"CLIENTES";#N/A,#N/A,FALSE,"ESTADO";#N/A,#N/A,FALSE,"TECNICA"}</definedName>
    <definedName name="e" localSheetId="8" hidden="1">{#N/A,#N/A,FALSE,"ENERGIA";#N/A,#N/A,FALSE,"PERDIDAS";#N/A,#N/A,FALSE,"CLIENTES";#N/A,#N/A,FALSE,"ESTADO";#N/A,#N/A,FALSE,"TECNICA"}</definedName>
    <definedName name="e" localSheetId="11" hidden="1">{#N/A,#N/A,FALSE,"ENERGIA";#N/A,#N/A,FALSE,"PERDIDAS";#N/A,#N/A,FALSE,"CLIENTES";#N/A,#N/A,FALSE,"ESTADO";#N/A,#N/A,FALSE,"TECNICA"}</definedName>
    <definedName name="e" localSheetId="12" hidden="1">{#N/A,#N/A,FALSE,"ENERGIA";#N/A,#N/A,FALSE,"PERDIDAS";#N/A,#N/A,FALSE,"CLIENTES";#N/A,#N/A,FALSE,"ESTADO";#N/A,#N/A,FALSE,"TECNICA"}</definedName>
    <definedName name="e" localSheetId="10" hidden="1">{#N/A,#N/A,FALSE,"ENERGIA";#N/A,#N/A,FALSE,"PERDIDAS";#N/A,#N/A,FALSE,"CLIENTES";#N/A,#N/A,FALSE,"ESTADO";#N/A,#N/A,FALSE,"TECNICA"}</definedName>
    <definedName name="e" hidden="1">{#N/A,#N/A,FALSE,"ENERGIA";#N/A,#N/A,FALSE,"PERDIDAS";#N/A,#N/A,FALSE,"CLIENTES";#N/A,#N/A,FALSE,"ESTADO";#N/A,#N/A,FALSE,"TECNICA"}</definedName>
    <definedName name="fdffff" hidden="1">{"'IPM Var Anual %'!$B$4:$H$23"}</definedName>
    <definedName name="ff" localSheetId="8" hidden="1">{#N/A,#N/A,FALSE,"ENERGIA";#N/A,#N/A,FALSE,"PERDIDAS";#N/A,#N/A,FALSE,"CLIENTES";#N/A,#N/A,FALSE,"ESTADO";#N/A,#N/A,FALSE,"TECNICA"}</definedName>
    <definedName name="ff" localSheetId="11" hidden="1">{#N/A,#N/A,FALSE,"ENERGIA";#N/A,#N/A,FALSE,"PERDIDAS";#N/A,#N/A,FALSE,"CLIENTES";#N/A,#N/A,FALSE,"ESTADO";#N/A,#N/A,FALSE,"TECNICA"}</definedName>
    <definedName name="ff" localSheetId="12" hidden="1">{#N/A,#N/A,FALSE,"ENERGIA";#N/A,#N/A,FALSE,"PERDIDAS";#N/A,#N/A,FALSE,"CLIENTES";#N/A,#N/A,FALSE,"ESTADO";#N/A,#N/A,FALSE,"TECNICA"}</definedName>
    <definedName name="ff" localSheetId="10" hidden="1">{#N/A,#N/A,FALSE,"ENERGIA";#N/A,#N/A,FALSE,"PERDIDAS";#N/A,#N/A,FALSE,"CLIENTES";#N/A,#N/A,FALSE,"ESTADO";#N/A,#N/A,FALSE,"TECNICA"}</definedName>
    <definedName name="ff" hidden="1">{#N/A,#N/A,FALSE,"ENERGIA";#N/A,#N/A,FALSE,"PERDIDAS";#N/A,#N/A,FALSE,"CLIENTES";#N/A,#N/A,FALSE,"ESTADO";#N/A,#N/A,FALSE,"TECNICA"}</definedName>
    <definedName name="HTML_CodePage" hidden="1">1252</definedName>
    <definedName name="HTML_Control" localSheetId="8" hidden="1">{"'IPM Var Anual %'!$B$4:$H$23"}</definedName>
    <definedName name="HTML_Control" localSheetId="11" hidden="1">{"'IPM Var Anual %'!$B$4:$H$23"}</definedName>
    <definedName name="HTML_Control" localSheetId="12" hidden="1">{"'IPM Var Anual %'!$B$4:$H$23"}</definedName>
    <definedName name="HTML_Control" localSheetId="10" hidden="1">{"'IPM Var Anual %'!$B$4:$H$23"}</definedName>
    <definedName name="HTML_Control" hidden="1">{"'IPM Var Anual %'!$B$4:$H$23"}</definedName>
    <definedName name="HTML_Description" hidden="1">""</definedName>
    <definedName name="HTML_Email" hidden="1">""</definedName>
    <definedName name="HTML_Header" hidden="1">"IPM Var Anual %"</definedName>
    <definedName name="HTML_LastUpdate" hidden="1">"24/05/2001"</definedName>
    <definedName name="HTML_LineAfter" hidden="1">FALSE</definedName>
    <definedName name="HTML_LineBefore" hidden="1">FALSE</definedName>
    <definedName name="HTML_Name" hidden="1">"Iga"</definedName>
    <definedName name="HTML_OBDlg2" hidden="1">TRUE</definedName>
    <definedName name="HTML_OBDlg4" hidden="1">TRUE</definedName>
    <definedName name="HTML_OS" hidden="1">0</definedName>
    <definedName name="HTML_PathFile" hidden="1">"C:\Mis documentos\anexo internacional mayo 2001\20  tasas de inflación mayoista.htm"</definedName>
    <definedName name="HTML_Title" hidden="1">"anexoint"</definedName>
    <definedName name="im" localSheetId="8" hidden="1">{#N/A,#N/A,FALSE,"ENERGIA";#N/A,#N/A,FALSE,"PERDIDAS";#N/A,#N/A,FALSE,"CLIENTES";#N/A,#N/A,FALSE,"ESTADO";#N/A,#N/A,FALSE,"TECNICA"}</definedName>
    <definedName name="im" localSheetId="11" hidden="1">{#N/A,#N/A,FALSE,"ENERGIA";#N/A,#N/A,FALSE,"PERDIDAS";#N/A,#N/A,FALSE,"CLIENTES";#N/A,#N/A,FALSE,"ESTADO";#N/A,#N/A,FALSE,"TECNICA"}</definedName>
    <definedName name="im" localSheetId="12" hidden="1">{#N/A,#N/A,FALSE,"ENERGIA";#N/A,#N/A,FALSE,"PERDIDAS";#N/A,#N/A,FALSE,"CLIENTES";#N/A,#N/A,FALSE,"ESTADO";#N/A,#N/A,FALSE,"TECNICA"}</definedName>
    <definedName name="im" localSheetId="10" hidden="1">{#N/A,#N/A,FALSE,"ENERGIA";#N/A,#N/A,FALSE,"PERDIDAS";#N/A,#N/A,FALSE,"CLIENTES";#N/A,#N/A,FALSE,"ESTADO";#N/A,#N/A,FALSE,"TECNICA"}</definedName>
    <definedName name="im" hidden="1">{#N/A,#N/A,FALSE,"ENERGIA";#N/A,#N/A,FALSE,"PERDIDAS";#N/A,#N/A,FALSE,"CLIENTES";#N/A,#N/A,FALSE,"ESTADO";#N/A,#N/A,FALSE,"TECNICA"}</definedName>
    <definedName name="ime" localSheetId="8" hidden="1">{#N/A,#N/A,FALSE,"LLAVE";#N/A,#N/A,FALSE,"EERR";#N/A,#N/A,FALSE,"ESP";#N/A,#N/A,FALSE,"EOAF";#N/A,#N/A,FALSE,"CASH";#N/A,#N/A,FALSE,"FINANZAS";#N/A,#N/A,FALSE,"DEUDA";#N/A,#N/A,FALSE,"INVERSION";#N/A,#N/A,FALSE,"PERSONAL"}</definedName>
    <definedName name="ime" localSheetId="11" hidden="1">{#N/A,#N/A,FALSE,"LLAVE";#N/A,#N/A,FALSE,"EERR";#N/A,#N/A,FALSE,"ESP";#N/A,#N/A,FALSE,"EOAF";#N/A,#N/A,FALSE,"CASH";#N/A,#N/A,FALSE,"FINANZAS";#N/A,#N/A,FALSE,"DEUDA";#N/A,#N/A,FALSE,"INVERSION";#N/A,#N/A,FALSE,"PERSONAL"}</definedName>
    <definedName name="ime" localSheetId="12" hidden="1">{#N/A,#N/A,FALSE,"LLAVE";#N/A,#N/A,FALSE,"EERR";#N/A,#N/A,FALSE,"ESP";#N/A,#N/A,FALSE,"EOAF";#N/A,#N/A,FALSE,"CASH";#N/A,#N/A,FALSE,"FINANZAS";#N/A,#N/A,FALSE,"DEUDA";#N/A,#N/A,FALSE,"INVERSION";#N/A,#N/A,FALSE,"PERSONAL"}</definedName>
    <definedName name="ime" localSheetId="10"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limcount" hidden="1">1</definedName>
    <definedName name="men" localSheetId="8" hidden="1">{#N/A,#N/A,FALSE,"LLAVE";#N/A,#N/A,FALSE,"EERR";#N/A,#N/A,FALSE,"ESP";#N/A,#N/A,FALSE,"EOAF";#N/A,#N/A,FALSE,"CASH";#N/A,#N/A,FALSE,"FINANZAS";#N/A,#N/A,FALSE,"DEUDA";#N/A,#N/A,FALSE,"INVERSION";#N/A,#N/A,FALSE,"PERSONAL"}</definedName>
    <definedName name="men" localSheetId="11" hidden="1">{#N/A,#N/A,FALSE,"LLAVE";#N/A,#N/A,FALSE,"EERR";#N/A,#N/A,FALSE,"ESP";#N/A,#N/A,FALSE,"EOAF";#N/A,#N/A,FALSE,"CASH";#N/A,#N/A,FALSE,"FINANZAS";#N/A,#N/A,FALSE,"DEUDA";#N/A,#N/A,FALSE,"INVERSION";#N/A,#N/A,FALSE,"PERSONAL"}</definedName>
    <definedName name="men" localSheetId="12" hidden="1">{#N/A,#N/A,FALSE,"LLAVE";#N/A,#N/A,FALSE,"EERR";#N/A,#N/A,FALSE,"ESP";#N/A,#N/A,FALSE,"EOAF";#N/A,#N/A,FALSE,"CASH";#N/A,#N/A,FALSE,"FINANZAS";#N/A,#N/A,FALSE,"DEUDA";#N/A,#N/A,FALSE,"INVERSION";#N/A,#N/A,FALSE,"PERSONAL"}</definedName>
    <definedName name="men" localSheetId="10"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pp" localSheetId="8" hidden="1">{#N/A,#N/A,FALSE,"ENERGIA";#N/A,#N/A,FALSE,"PERDIDAS";#N/A,#N/A,FALSE,"CLIENTES";#N/A,#N/A,FALSE,"ESTADO";#N/A,#N/A,FALSE,"TECNICA"}</definedName>
    <definedName name="pp" localSheetId="11" hidden="1">{#N/A,#N/A,FALSE,"ENERGIA";#N/A,#N/A,FALSE,"PERDIDAS";#N/A,#N/A,FALSE,"CLIENTES";#N/A,#N/A,FALSE,"ESTADO";#N/A,#N/A,FALSE,"TECNICA"}</definedName>
    <definedName name="pp" localSheetId="12" hidden="1">{#N/A,#N/A,FALSE,"ENERGIA";#N/A,#N/A,FALSE,"PERDIDAS";#N/A,#N/A,FALSE,"CLIENTES";#N/A,#N/A,FALSE,"ESTADO";#N/A,#N/A,FALSE,"TECNICA"}</definedName>
    <definedName name="pp" localSheetId="10" hidden="1">{#N/A,#N/A,FALSE,"ENERGIA";#N/A,#N/A,FALSE,"PERDIDAS";#N/A,#N/A,FALSE,"CLIENTES";#N/A,#N/A,FALSE,"ESTADO";#N/A,#N/A,FALSE,"TECNICA"}</definedName>
    <definedName name="pp" hidden="1">{#N/A,#N/A,FALSE,"ENERGIA";#N/A,#N/A,FALSE,"PERDIDAS";#N/A,#N/A,FALSE,"CLIENTES";#N/A,#N/A,FALSE,"ESTADO";#N/A,#N/A,FALSE,"TECNICA"}</definedName>
    <definedName name="RBTESTE" localSheetId="8" hidden="1">{#N/A,#N/A,FALSE,"ENERGIA";#N/A,#N/A,FALSE,"PERDIDAS";#N/A,#N/A,FALSE,"CLIENTES";#N/A,#N/A,FALSE,"ESTADO";#N/A,#N/A,FALSE,"TECNICA"}</definedName>
    <definedName name="RBTESTE" localSheetId="11" hidden="1">{#N/A,#N/A,FALSE,"ENERGIA";#N/A,#N/A,FALSE,"PERDIDAS";#N/A,#N/A,FALSE,"CLIENTES";#N/A,#N/A,FALSE,"ESTADO";#N/A,#N/A,FALSE,"TECNICA"}</definedName>
    <definedName name="RBTESTE" localSheetId="12" hidden="1">{#N/A,#N/A,FALSE,"ENERGIA";#N/A,#N/A,FALSE,"PERDIDAS";#N/A,#N/A,FALSE,"CLIENTES";#N/A,#N/A,FALSE,"ESTADO";#N/A,#N/A,FALSE,"TECNICA"}</definedName>
    <definedName name="RBTESTE" localSheetId="10" hidden="1">{#N/A,#N/A,FALSE,"ENERGIA";#N/A,#N/A,FALSE,"PERDIDAS";#N/A,#N/A,FALSE,"CLIENTES";#N/A,#N/A,FALSE,"ESTADO";#N/A,#N/A,FALSE,"TECNICA"}</definedName>
    <definedName name="RBTESTE" hidden="1">{#N/A,#N/A,FALSE,"ENERGIA";#N/A,#N/A,FALSE,"PERDIDAS";#N/A,#N/A,FALSE,"CLIENTES";#N/A,#N/A,FALSE,"ESTADO";#N/A,#N/A,FALSE,"TECNICA"}</definedName>
    <definedName name="sencount" hidden="1">2</definedName>
    <definedName name="solver_adj" localSheetId="8" hidden="1">'A-Atualiz. C-Diferimento'!$BE$28,'A-Atualiz. C-Diferimento'!#REF!,'A-Atualiz. C-Diferimento'!#REF!,'A-Atualiz. C-Diferimento'!#REF!</definedName>
    <definedName name="solver_cvg" localSheetId="8" hidden="1">0.0001</definedName>
    <definedName name="solver_drv" localSheetId="8" hidden="1">2</definedName>
    <definedName name="solver_eng" localSheetId="8" hidden="1">1</definedName>
    <definedName name="solver_est" localSheetId="8" hidden="1">1</definedName>
    <definedName name="solver_itr" localSheetId="8" hidden="1">2147483647</definedName>
    <definedName name="solver_lhs1" localSheetId="8" hidden="1">'A-Atualiz. C-Diferimento'!$BE$32</definedName>
    <definedName name="solver_lhs2" localSheetId="8" hidden="1">'A-Atualiz. C-Diferimento'!#REF!</definedName>
    <definedName name="solver_lhs3" localSheetId="8" hidden="1">'A-Atualiz. C-Diferimento'!#REF!</definedName>
    <definedName name="solver_lhs4" localSheetId="8" hidden="1">'A-Atualiz. C-Diferimento'!#REF!</definedName>
    <definedName name="solver_lhs5" localSheetId="8" hidden="1">'A-Atualiz. C-Diferimento'!#REF!</definedName>
    <definedName name="solver_lhs6" localSheetId="8" hidden="1">'A-Atualiz. C-Diferimento'!$AG$32</definedName>
    <definedName name="solver_lin" hidden="1">0</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3</definedName>
    <definedName name="solver_nwt" localSheetId="8" hidden="1">1</definedName>
    <definedName name="solver_opt" localSheetId="8" hidden="1">'A-Atualiz. C-Diferimento'!#REF!</definedName>
    <definedName name="solver_pre" localSheetId="8" hidden="1">0.000001</definedName>
    <definedName name="solver_rbv" localSheetId="8" hidden="1">2</definedName>
    <definedName name="solver_rel1" localSheetId="8" hidden="1">2</definedName>
    <definedName name="solver_rel2" localSheetId="8" hidden="1">2</definedName>
    <definedName name="solver_rel3" localSheetId="8" hidden="1">2</definedName>
    <definedName name="solver_rel4" localSheetId="8" hidden="1">2</definedName>
    <definedName name="solver_rel5" localSheetId="8" hidden="1">2</definedName>
    <definedName name="solver_rel6" localSheetId="8" hidden="1">2</definedName>
    <definedName name="solver_rhs1" localSheetId="8" hidden="1">'A-Atualiz. C-Diferimento'!#REF!</definedName>
    <definedName name="solver_rhs2" localSheetId="8" hidden="1">'A-Atualiz. C-Diferimento'!#REF!</definedName>
    <definedName name="solver_rhs3" localSheetId="8" hidden="1">'A-Atualiz. C-Diferimento'!#REF!</definedName>
    <definedName name="solver_rhs4" localSheetId="8" hidden="1">'A-Atualiz. C-Diferimento'!#REF!</definedName>
    <definedName name="solver_rhs5" localSheetId="8" hidden="1">'A-Atualiz. C-Diferimento'!#REF!</definedName>
    <definedName name="solver_rhs6" localSheetId="8" hidden="1">'A-Atualiz. C-Diferimento'!$AH$32</definedName>
    <definedName name="solver_rlx" localSheetId="8" hidden="1">2</definedName>
    <definedName name="solver_rsd" localSheetId="8" hidden="1">0</definedName>
    <definedName name="solver_scl" localSheetId="8" hidden="1">2</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0</definedName>
    <definedName name="solver_ver" localSheetId="8" hidden="1">3</definedName>
    <definedName name="teste2" localSheetId="11" hidden="1">[4]Mercado!#REF!</definedName>
    <definedName name="teste2" localSheetId="12" hidden="1">[4]Mercado!#REF!</definedName>
    <definedName name="teste2" localSheetId="10" hidden="1">[4]Mercado!#REF!</definedName>
    <definedName name="teste2" hidden="1">[4]Mercado!#REF!</definedName>
    <definedName name="wrn.ESTADOS._.FINANCIEROS." localSheetId="8" hidden="1">{#N/A,#N/A,FALSE,"ACTIVO - hoja 1";#N/A,#N/A,FALSE,"ACTIVO - hoja 2";#N/A,#N/A,FALSE,"PASIVO - hoja 1";#N/A,#N/A,FALSE,"PASIVO - hoja 2";#N/A,#N/A,FALSE,"GASTOS - hoja 1 ";#N/A,#N/A,FALSE,"GASTOS - hoja 2";#N/A,#N/A,FALSE,"INGRESOS - hoja 1 ";#N/A,#N/A,FALSE,"INGRESOS - hoja 2"}</definedName>
    <definedName name="wrn.ESTADOS._.FINANCIEROS." localSheetId="11" hidden="1">{#N/A,#N/A,FALSE,"ACTIVO - hoja 1";#N/A,#N/A,FALSE,"ACTIVO - hoja 2";#N/A,#N/A,FALSE,"PASIVO - hoja 1";#N/A,#N/A,FALSE,"PASIVO - hoja 2";#N/A,#N/A,FALSE,"GASTOS - hoja 1 ";#N/A,#N/A,FALSE,"GASTOS - hoja 2";#N/A,#N/A,FALSE,"INGRESOS - hoja 1 ";#N/A,#N/A,FALSE,"INGRESOS - hoja 2"}</definedName>
    <definedName name="wrn.ESTADOS._.FINANCIEROS." localSheetId="12" hidden="1">{#N/A,#N/A,FALSE,"ACTIVO - hoja 1";#N/A,#N/A,FALSE,"ACTIVO - hoja 2";#N/A,#N/A,FALSE,"PASIVO - hoja 1";#N/A,#N/A,FALSE,"PASIVO - hoja 2";#N/A,#N/A,FALSE,"GASTOS - hoja 1 ";#N/A,#N/A,FALSE,"GASTOS - hoja 2";#N/A,#N/A,FALSE,"INGRESOS - hoja 1 ";#N/A,#N/A,FALSE,"INGRESOS - hoja 2"}</definedName>
    <definedName name="wrn.ESTADOS._.FINANCIEROS." localSheetId="10" hidden="1">{#N/A,#N/A,FALSE,"ACTIVO - hoja 1";#N/A,#N/A,FALSE,"ACTIVO - hoja 2";#N/A,#N/A,FALSE,"PASIVO - hoja 1";#N/A,#N/A,FALSE,"PASIVO - hoja 2";#N/A,#N/A,FALSE,"GASTOS - hoja 1 ";#N/A,#N/A,FALSE,"GASTOS - hoja 2";#N/A,#N/A,FALSE,"INGRESOS - hoja 1 ";#N/A,#N/A,FALSE,"INGRESOS - hoja 2"}</definedName>
    <definedName name="wrn.ESTADOS._.FINANCIEROS." hidden="1">{#N/A,#N/A,FALSE,"ACTIVO - hoja 1";#N/A,#N/A,FALSE,"ACTIVO - hoja 2";#N/A,#N/A,FALSE,"PASIVO - hoja 1";#N/A,#N/A,FALSE,"PASIVO - hoja 2";#N/A,#N/A,FALSE,"GASTOS - hoja 1 ";#N/A,#N/A,FALSE,"GASTOS - hoja 2";#N/A,#N/A,FALSE,"INGRESOS - hoja 1 ";#N/A,#N/A,FALSE,"INGRESOS - hoja 2"}</definedName>
    <definedName name="wrn.INFMES." localSheetId="8" hidden="1">{#N/A,#N/A,FALSE,"ENERGIA";#N/A,#N/A,FALSE,"PERDIDAS";#N/A,#N/A,FALSE,"CLIENTES";#N/A,#N/A,FALSE,"ESTADO";#N/A,#N/A,FALSE,"TECNICA"}</definedName>
    <definedName name="wrn.INFMES." localSheetId="11" hidden="1">{#N/A,#N/A,FALSE,"ENERGIA";#N/A,#N/A,FALSE,"PERDIDAS";#N/A,#N/A,FALSE,"CLIENTES";#N/A,#N/A,FALSE,"ESTADO";#N/A,#N/A,FALSE,"TECNICA"}</definedName>
    <definedName name="wrn.INFMES." localSheetId="12" hidden="1">{#N/A,#N/A,FALSE,"ENERGIA";#N/A,#N/A,FALSE,"PERDIDAS";#N/A,#N/A,FALSE,"CLIENTES";#N/A,#N/A,FALSE,"ESTADO";#N/A,#N/A,FALSE,"TECNICA"}</definedName>
    <definedName name="wrn.INFMES." localSheetId="10" hidden="1">{#N/A,#N/A,FALSE,"ENERGIA";#N/A,#N/A,FALSE,"PERDIDAS";#N/A,#N/A,FALSE,"CLIENTES";#N/A,#N/A,FALSE,"ESTADO";#N/A,#N/A,FALSE,"TECNICA"}</definedName>
    <definedName name="wrn.INFMES." hidden="1">{#N/A,#N/A,FALSE,"ENERGIA";#N/A,#N/A,FALSE,"PERDIDAS";#N/A,#N/A,FALSE,"CLIENTES";#N/A,#N/A,FALSE,"ESTADO";#N/A,#N/A,FALSE,"TECNICA"}</definedName>
    <definedName name="wrn.MENSUAL." localSheetId="8" hidden="1">{#N/A,#N/A,FALSE,"LLAVE";#N/A,#N/A,FALSE,"EERR";#N/A,#N/A,FALSE,"ESP";#N/A,#N/A,FALSE,"EOAF";#N/A,#N/A,FALSE,"CASH";#N/A,#N/A,FALSE,"FINANZAS";#N/A,#N/A,FALSE,"DEUDA";#N/A,#N/A,FALSE,"INVERSION";#N/A,#N/A,FALSE,"PERSONAL"}</definedName>
    <definedName name="wrn.MENSUAL." localSheetId="11" hidden="1">{#N/A,#N/A,FALSE,"LLAVE";#N/A,#N/A,FALSE,"EERR";#N/A,#N/A,FALSE,"ESP";#N/A,#N/A,FALSE,"EOAF";#N/A,#N/A,FALSE,"CASH";#N/A,#N/A,FALSE,"FINANZAS";#N/A,#N/A,FALSE,"DEUDA";#N/A,#N/A,FALSE,"INVERSION";#N/A,#N/A,FALSE,"PERSONAL"}</definedName>
    <definedName name="wrn.MENSUAL." localSheetId="12" hidden="1">{#N/A,#N/A,FALSE,"LLAVE";#N/A,#N/A,FALSE,"EERR";#N/A,#N/A,FALSE,"ESP";#N/A,#N/A,FALSE,"EOAF";#N/A,#N/A,FALSE,"CASH";#N/A,#N/A,FALSE,"FINANZAS";#N/A,#N/A,FALSE,"DEUDA";#N/A,#N/A,FALSE,"INVERSION";#N/A,#N/A,FALSE,"PERSONAL"}</definedName>
    <definedName name="wrn.MENSUAL." localSheetId="10"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s" localSheetId="8" hidden="1">{#N/A,#N/A,FALSE,"LLAVE";#N/A,#N/A,FALSE,"EERR";#N/A,#N/A,FALSE,"ESP";#N/A,#N/A,FALSE,"EOAF";#N/A,#N/A,FALSE,"CASH";#N/A,#N/A,FALSE,"FINANZAS";#N/A,#N/A,FALSE,"DEUDA";#N/A,#N/A,FALSE,"INVERSION";#N/A,#N/A,FALSE,"PERSONAL"}</definedName>
    <definedName name="ws" localSheetId="11" hidden="1">{#N/A,#N/A,FALSE,"LLAVE";#N/A,#N/A,FALSE,"EERR";#N/A,#N/A,FALSE,"ESP";#N/A,#N/A,FALSE,"EOAF";#N/A,#N/A,FALSE,"CASH";#N/A,#N/A,FALSE,"FINANZAS";#N/A,#N/A,FALSE,"DEUDA";#N/A,#N/A,FALSE,"INVERSION";#N/A,#N/A,FALSE,"PERSONAL"}</definedName>
    <definedName name="ws" localSheetId="12" hidden="1">{#N/A,#N/A,FALSE,"LLAVE";#N/A,#N/A,FALSE,"EERR";#N/A,#N/A,FALSE,"ESP";#N/A,#N/A,FALSE,"EOAF";#N/A,#N/A,FALSE,"CASH";#N/A,#N/A,FALSE,"FINANZAS";#N/A,#N/A,FALSE,"DEUDA";#N/A,#N/A,FALSE,"INVERSION";#N/A,#N/A,FALSE,"PERSONAL"}</definedName>
    <definedName name="ws" localSheetId="10"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xs" localSheetId="8" hidden="1">{#N/A,#N/A,FALSE,"ENERGIA";#N/A,#N/A,FALSE,"PERDIDAS";#N/A,#N/A,FALSE,"CLIENTES";#N/A,#N/A,FALSE,"ESTADO";#N/A,#N/A,FALSE,"TECNICA"}</definedName>
    <definedName name="xs" localSheetId="11" hidden="1">{#N/A,#N/A,FALSE,"ENERGIA";#N/A,#N/A,FALSE,"PERDIDAS";#N/A,#N/A,FALSE,"CLIENTES";#N/A,#N/A,FALSE,"ESTADO";#N/A,#N/A,FALSE,"TECNICA"}</definedName>
    <definedName name="xs" localSheetId="12" hidden="1">{#N/A,#N/A,FALSE,"ENERGIA";#N/A,#N/A,FALSE,"PERDIDAS";#N/A,#N/A,FALSE,"CLIENTES";#N/A,#N/A,FALSE,"ESTADO";#N/A,#N/A,FALSE,"TECNICA"}</definedName>
    <definedName name="xs" localSheetId="10" hidden="1">{#N/A,#N/A,FALSE,"ENERGIA";#N/A,#N/A,FALSE,"PERDIDAS";#N/A,#N/A,FALSE,"CLIENTES";#N/A,#N/A,FALSE,"ESTADO";#N/A,#N/A,FALSE,"TECNICA"}</definedName>
    <definedName name="xs" hidden="1">{#N/A,#N/A,FALSE,"ENERGIA";#N/A,#N/A,FALSE,"PERDIDAS";#N/A,#N/A,FALSE,"CLIENTES";#N/A,#N/A,FALSE,"ESTADO";#N/A,#N/A,FALSE,"TECNICA"}</definedName>
    <definedName name="xsa" localSheetId="8" hidden="1">{#N/A,#N/A,FALSE,"LLAVE";#N/A,#N/A,FALSE,"EERR";#N/A,#N/A,FALSE,"ESP";#N/A,#N/A,FALSE,"EOAF";#N/A,#N/A,FALSE,"CASH";#N/A,#N/A,FALSE,"FINANZAS";#N/A,#N/A,FALSE,"DEUDA";#N/A,#N/A,FALSE,"INVERSION";#N/A,#N/A,FALSE,"PERSONAL"}</definedName>
    <definedName name="xsa" localSheetId="11" hidden="1">{#N/A,#N/A,FALSE,"LLAVE";#N/A,#N/A,FALSE,"EERR";#N/A,#N/A,FALSE,"ESP";#N/A,#N/A,FALSE,"EOAF";#N/A,#N/A,FALSE,"CASH";#N/A,#N/A,FALSE,"FINANZAS";#N/A,#N/A,FALSE,"DEUDA";#N/A,#N/A,FALSE,"INVERSION";#N/A,#N/A,FALSE,"PERSONAL"}</definedName>
    <definedName name="xsa" localSheetId="12" hidden="1">{#N/A,#N/A,FALSE,"LLAVE";#N/A,#N/A,FALSE,"EERR";#N/A,#N/A,FALSE,"ESP";#N/A,#N/A,FALSE,"EOAF";#N/A,#N/A,FALSE,"CASH";#N/A,#N/A,FALSE,"FINANZAS";#N/A,#N/A,FALSE,"DEUDA";#N/A,#N/A,FALSE,"INVERSION";#N/A,#N/A,FALSE,"PERSONAL"}</definedName>
    <definedName name="xsa" localSheetId="10"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8" hidden="1">{#N/A,#N/A,FALSE,"ENERGIA";#N/A,#N/A,FALSE,"PERDIDAS";#N/A,#N/A,FALSE,"CLIENTES";#N/A,#N/A,FALSE,"ESTADO";#N/A,#N/A,FALSE,"TECNICA"}</definedName>
    <definedName name="xxx" localSheetId="11" hidden="1">{#N/A,#N/A,FALSE,"ENERGIA";#N/A,#N/A,FALSE,"PERDIDAS";#N/A,#N/A,FALSE,"CLIENTES";#N/A,#N/A,FALSE,"ESTADO";#N/A,#N/A,FALSE,"TECNICA"}</definedName>
    <definedName name="xxx" localSheetId="12" hidden="1">{#N/A,#N/A,FALSE,"ENERGIA";#N/A,#N/A,FALSE,"PERDIDAS";#N/A,#N/A,FALSE,"CLIENTES";#N/A,#N/A,FALSE,"ESTADO";#N/A,#N/A,FALSE,"TECNICA"}</definedName>
    <definedName name="xxx" localSheetId="10" hidden="1">{#N/A,#N/A,FALSE,"ENERGIA";#N/A,#N/A,FALSE,"PERDIDAS";#N/A,#N/A,FALSE,"CLIENTES";#N/A,#N/A,FALSE,"ESTADO";#N/A,#N/A,FALSE,"TECNICA"}</definedName>
    <definedName name="xxx" hidden="1">{#N/A,#N/A,FALSE,"ENERGIA";#N/A,#N/A,FALSE,"PERDIDAS";#N/A,#N/A,FALSE,"CLIENTES";#N/A,#N/A,FALSE,"ESTADO";#N/A,#N/A,FALSE,"TECNICA"}</definedName>
    <definedName name="Z" hidden="1">{#N/A,#N/A,FALSE,"LLAVE";#N/A,#N/A,FALSE,"EERR";#N/A,#N/A,FALSE,"ESP";#N/A,#N/A,FALSE,"EOAF";#N/A,#N/A,FALSE,"CASH";#N/A,#N/A,FALSE,"FINANZAS";#N/A,#N/A,FALSE,"DEUDA";#N/A,#N/A,FALSE,"INVERSION";#N/A,#N/A,FALSE,"PERSONAL"}</definedName>
    <definedName name="zCD" hidden="1">{#N/A,#N/A,FALSE,"LLAVE";#N/A,#N/A,FALSE,"EERR";#N/A,#N/A,FALSE,"ESP";#N/A,#N/A,FALSE,"EOAF";#N/A,#N/A,FALSE,"CASH";#N/A,#N/A,FALSE,"FINANZAS";#N/A,#N/A,FALSE,"DEUDA";#N/A,#N/A,FALSE,"INVERSION";#N/A,#N/A,FALSE,"PERSONAL"}</definedName>
    <definedName name="zcvcvcv" hidden="1">{#N/A,#N/A,FALSE,"LLAVE";#N/A,#N/A,FALSE,"EERR";#N/A,#N/A,FALSE,"ESP";#N/A,#N/A,FALSE,"EOAF";#N/A,#N/A,FALSE,"CASH";#N/A,#N/A,FALSE,"FINANZAS";#N/A,#N/A,FALSE,"DEUDA";#N/A,#N/A,FALSE,"INVERSION";#N/A,#N/A,FALSE,"PERSONAL"}</definedName>
    <definedName name="zdf" hidden="1">{#N/A,#N/A,FALSE,"LLAVE";#N/A,#N/A,FALSE,"EERR";#N/A,#N/A,FALSE,"ESP";#N/A,#N/A,FALSE,"EOAF";#N/A,#N/A,FALSE,"CASH";#N/A,#N/A,FALSE,"FINANZAS";#N/A,#N/A,FALSE,"DEUDA";#N/A,#N/A,FALSE,"INVERSION";#N/A,#N/A,FALSE,"PERSONAL"}</definedName>
    <definedName name="zds" hidden="1">{#N/A,#N/A,FALSE,"ENERGIA";#N/A,#N/A,FALSE,"PERDIDAS";#N/A,#N/A,FALSE,"CLIENTES";#N/A,#N/A,FALSE,"ESTADO";#N/A,#N/A,FALSE,"TECNICA"}</definedName>
    <definedName name="zdx" hidden="1">{#N/A,#N/A,FALSE,"LLAVE";#N/A,#N/A,FALSE,"EERR";#N/A,#N/A,FALSE,"ESP";#N/A,#N/A,FALSE,"EOAF";#N/A,#N/A,FALSE,"CASH";#N/A,#N/A,FALSE,"FINANZAS";#N/A,#N/A,FALSE,"DEUDA";#N/A,#N/A,FALSE,"INVERSION";#N/A,#N/A,FALSE,"PERSONAL"}</definedName>
    <definedName name="ze" hidden="1">{#N/A,#N/A,FALSE,"ENERGIA";#N/A,#N/A,FALSE,"PERDIDAS";#N/A,#N/A,FALSE,"CLIENTES";#N/A,#N/A,FALSE,"ESTADO";#N/A,#N/A,FALSE,"TECNICA"}</definedName>
    <definedName name="zff" hidden="1">{#N/A,#N/A,FALSE,"ENERGIA";#N/A,#N/A,FALSE,"PERDIDAS";#N/A,#N/A,FALSE,"CLIENTES";#N/A,#N/A,FALSE,"ESTADO";#N/A,#N/A,FALSE,"TECNICA"}</definedName>
    <definedName name="zta" hidden="1">{#N/A,#N/A,FALSE,"LLAVE";#N/A,#N/A,FALSE,"EERR";#N/A,#N/A,FALSE,"ESP";#N/A,#N/A,FALSE,"EOAF";#N/A,#N/A,FALSE,"CASH";#N/A,#N/A,FALSE,"FINANZAS";#N/A,#N/A,FALSE,"DEUDA";#N/A,#N/A,FALSE,"INVERSION";#N/A,#N/A,FALSE,"PERSONAL"}</definedName>
    <definedName name="zx" hidden="1">{#N/A,#N/A,FALSE,"LLAVE";#N/A,#N/A,FALSE,"EERR";#N/A,#N/A,FALSE,"ESP";#N/A,#N/A,FALSE,"EOAF";#N/A,#N/A,FALSE,"CASH";#N/A,#N/A,FALSE,"FINANZAS";#N/A,#N/A,FALSE,"DEUDA";#N/A,#N/A,FALSE,"INVERSION";#N/A,#N/A,FALSE,"PERSONAL"}</definedName>
    <definedName name="zzasda" hidden="1">{#N/A,#N/A,FALSE,"ENERGIA";#N/A,#N/A,FALSE,"PERDIDAS";#N/A,#N/A,FALSE,"CLIENTES";#N/A,#N/A,FALSE,"ESTADO";#N/A,#N/A,FALSE,"TECNICA"}</definedName>
    <definedName name="zzta" hidden="1">{#N/A,#N/A,FALSE,"ENERGIA";#N/A,#N/A,FALSE,"PERDIDAS";#N/A,#N/A,FALSE,"CLIENTES";#N/A,#N/A,FALSE,"ESTADO";#N/A,#N/A,FALSE,"TECNICA"}</definedName>
    <definedName name="zzz" hidden="1">{#N/A,#N/A,FALSE,"LLAVE";#N/A,#N/A,FALSE,"EERR";#N/A,#N/A,FALSE,"ESP";#N/A,#N/A,FALSE,"EOAF";#N/A,#N/A,FALSE,"CASH";#N/A,#N/A,FALSE,"FINANZAS";#N/A,#N/A,FALSE,"DEUDA";#N/A,#N/A,FALSE,"INVERSION";#N/A,#N/A,FALSE,"PERSONAL"}</definedName>
    <definedName name="zzzta" hidden="1">{#N/A,#N/A,FALSE,"LLAVE";#N/A,#N/A,FALSE,"EERR";#N/A,#N/A,FALSE,"ESP";#N/A,#N/A,FALSE,"EOAF";#N/A,#N/A,FALSE,"CASH";#N/A,#N/A,FALSE,"FINANZAS";#N/A,#N/A,FALSE,"DEUDA";#N/A,#N/A,FALSE,"INVERSION";#N/A,#N/A,FALSE,"PERSONAL"}</definedName>
    <definedName name="zzzzzzzz" hidden="1">{#N/A,#N/A,FALSE,"LLAVE";#N/A,#N/A,FALSE,"EERR";#N/A,#N/A,FALSE,"ESP";#N/A,#N/A,FALSE,"EOAF";#N/A,#N/A,FALSE,"CASH";#N/A,#N/A,FALSE,"FINANZAS";#N/A,#N/A,FALSE,"DEUDA";#N/A,#N/A,FALSE,"INVERSION";#N/A,#N/A,FALSE,"PERSONAL"}</definedName>
    <definedName name="zzzzzzzzzzzzzzzzzz" localSheetId="8" hidden="1">{#N/A,#N/A,FALSE,"ACTIVO - hoja 1";#N/A,#N/A,FALSE,"ACTIVO - hoja 2";#N/A,#N/A,FALSE,"PASIVO - hoja 1";#N/A,#N/A,FALSE,"PASIVO - hoja 2";#N/A,#N/A,FALSE,"GASTOS - hoja 1 ";#N/A,#N/A,FALSE,"GASTOS - hoja 2";#N/A,#N/A,FALSE,"INGRESOS - hoja 1 ";#N/A,#N/A,FALSE,"INGRESOS - hoja 2"}</definedName>
    <definedName name="zzzzzzzzzzzzzzzzzz" localSheetId="11" hidden="1">{#N/A,#N/A,FALSE,"ACTIVO - hoja 1";#N/A,#N/A,FALSE,"ACTIVO - hoja 2";#N/A,#N/A,FALSE,"PASIVO - hoja 1";#N/A,#N/A,FALSE,"PASIVO - hoja 2";#N/A,#N/A,FALSE,"GASTOS - hoja 1 ";#N/A,#N/A,FALSE,"GASTOS - hoja 2";#N/A,#N/A,FALSE,"INGRESOS - hoja 1 ";#N/A,#N/A,FALSE,"INGRESOS - hoja 2"}</definedName>
    <definedName name="zzzzzzzzzzzzzzzzzz" localSheetId="12" hidden="1">{#N/A,#N/A,FALSE,"ACTIVO - hoja 1";#N/A,#N/A,FALSE,"ACTIVO - hoja 2";#N/A,#N/A,FALSE,"PASIVO - hoja 1";#N/A,#N/A,FALSE,"PASIVO - hoja 2";#N/A,#N/A,FALSE,"GASTOS - hoja 1 ";#N/A,#N/A,FALSE,"GASTOS - hoja 2";#N/A,#N/A,FALSE,"INGRESOS - hoja 1 ";#N/A,#N/A,FALSE,"INGRESOS - hoja 2"}</definedName>
    <definedName name="zzzzzzzzzzzzzzzzzz" localSheetId="10" hidden="1">{#N/A,#N/A,FALSE,"ACTIVO - hoja 1";#N/A,#N/A,FALSE,"ACTIVO - hoja 2";#N/A,#N/A,FALSE,"PASIVO - hoja 1";#N/A,#N/A,FALSE,"PASIVO - hoja 2";#N/A,#N/A,FALSE,"GASTOS - hoja 1 ";#N/A,#N/A,FALSE,"GASTOS - hoja 2";#N/A,#N/A,FALSE,"INGRESOS - hoja 1 ";#N/A,#N/A,FALSE,"INGRESOS - hoja 2"}</definedName>
    <definedName name="zzzzzzzzzzzzzzzzzz" hidden="1">{#N/A,#N/A,FALSE,"ACTIVO - hoja 1";#N/A,#N/A,FALSE,"ACTIVO - hoja 2";#N/A,#N/A,FALSE,"PASIVO - hoja 1";#N/A,#N/A,FALSE,"PASIVO - hoja 2";#N/A,#N/A,FALSE,"GASTOS - hoja 1 ";#N/A,#N/A,FALSE,"GASTOS - hoja 2";#N/A,#N/A,FALSE,"INGRESOS - hoja 1 ";#N/A,#N/A,FALSE,"INGRESOS - hoja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24" l="1"/>
  <c r="K18" i="24"/>
  <c r="F6" i="24"/>
  <c r="I6" i="24" s="1"/>
  <c r="F28" i="24"/>
  <c r="I28" i="24" s="1"/>
  <c r="F27" i="24"/>
  <c r="I27" i="24" s="1"/>
  <c r="F26" i="24"/>
  <c r="I26" i="24" s="1"/>
  <c r="F23" i="24"/>
  <c r="I23" i="24" s="1"/>
  <c r="F20" i="24"/>
  <c r="F19" i="24" s="1"/>
  <c r="F8" i="24"/>
  <c r="I8" i="24" s="1"/>
  <c r="F7" i="24"/>
  <c r="I7" i="24" s="1"/>
  <c r="S70" i="49"/>
  <c r="AF70" i="49"/>
  <c r="AJ70" i="49"/>
  <c r="AS70" i="49"/>
  <c r="BA70" i="49"/>
  <c r="S58" i="49"/>
  <c r="W58" i="49"/>
  <c r="AE58" i="49"/>
  <c r="AF58" i="49"/>
  <c r="AM58" i="49"/>
  <c r="AS58" i="49"/>
  <c r="BA58" i="49"/>
  <c r="AU46" i="49"/>
  <c r="AU70" i="49" s="1"/>
  <c r="AV46" i="49"/>
  <c r="AV70" i="49" s="1"/>
  <c r="AW46" i="49"/>
  <c r="AW70" i="49" s="1"/>
  <c r="AX46" i="49"/>
  <c r="AX70" i="49" s="1"/>
  <c r="AY46" i="49"/>
  <c r="AY70" i="49" s="1"/>
  <c r="AZ46" i="49"/>
  <c r="AZ70" i="49" s="1"/>
  <c r="BA46" i="49"/>
  <c r="BB46" i="49"/>
  <c r="BB70" i="49" s="1"/>
  <c r="BC46" i="49"/>
  <c r="BC70" i="49" s="1"/>
  <c r="BD46" i="49"/>
  <c r="BD70" i="49" s="1"/>
  <c r="BE46" i="49"/>
  <c r="BE70" i="49" s="1"/>
  <c r="BF46" i="49"/>
  <c r="BF70" i="49" s="1"/>
  <c r="AH46" i="49"/>
  <c r="AH70" i="49" s="1"/>
  <c r="AI46" i="49"/>
  <c r="AI58" i="49" s="1"/>
  <c r="AJ46" i="49"/>
  <c r="AJ58" i="49" s="1"/>
  <c r="AK46" i="49"/>
  <c r="AK70" i="49" s="1"/>
  <c r="AL46" i="49"/>
  <c r="AL70" i="49" s="1"/>
  <c r="AM46" i="49"/>
  <c r="AM70" i="49" s="1"/>
  <c r="AN46" i="49"/>
  <c r="AN58" i="49" s="1"/>
  <c r="AO46" i="49"/>
  <c r="AO70" i="49" s="1"/>
  <c r="AP46" i="49"/>
  <c r="AP70" i="49" s="1"/>
  <c r="AQ46" i="49"/>
  <c r="AQ70" i="49" s="1"/>
  <c r="AR46" i="49"/>
  <c r="AR70" i="49" s="1"/>
  <c r="AT46" i="49"/>
  <c r="AT70" i="49" s="1"/>
  <c r="U46" i="49"/>
  <c r="U70" i="49" s="1"/>
  <c r="V46" i="49"/>
  <c r="V70" i="49" s="1"/>
  <c r="W46" i="49"/>
  <c r="W70" i="49" s="1"/>
  <c r="X46" i="49"/>
  <c r="Y46" i="49"/>
  <c r="Y58" i="49" s="1"/>
  <c r="Z46" i="49"/>
  <c r="Z70" i="49" s="1"/>
  <c r="AA46" i="49"/>
  <c r="AA58" i="49" s="1"/>
  <c r="AB46" i="49"/>
  <c r="AC46" i="49"/>
  <c r="AC70" i="49" s="1"/>
  <c r="AD46" i="49"/>
  <c r="AD70" i="49" s="1"/>
  <c r="AE46" i="49"/>
  <c r="AE70" i="49" s="1"/>
  <c r="AG46" i="49"/>
  <c r="I46" i="49"/>
  <c r="I58" i="49" s="1"/>
  <c r="J46" i="49"/>
  <c r="J70" i="49" s="1"/>
  <c r="K46" i="49"/>
  <c r="K58" i="49" s="1"/>
  <c r="L46" i="49"/>
  <c r="M46" i="49"/>
  <c r="M70" i="49" s="1"/>
  <c r="N46" i="49"/>
  <c r="N70" i="49" s="1"/>
  <c r="O46" i="49"/>
  <c r="O70" i="49" s="1"/>
  <c r="P46" i="49"/>
  <c r="Q46" i="49"/>
  <c r="Q70" i="49" s="1"/>
  <c r="R46" i="49"/>
  <c r="R70" i="49" s="1"/>
  <c r="T46" i="49"/>
  <c r="T70" i="49" s="1"/>
  <c r="H46" i="49"/>
  <c r="G46" i="49"/>
  <c r="G70" i="49" s="1"/>
  <c r="H68" i="49"/>
  <c r="I68" i="49"/>
  <c r="J68" i="49"/>
  <c r="K68" i="49"/>
  <c r="L68" i="49"/>
  <c r="M68" i="49"/>
  <c r="N68" i="49"/>
  <c r="O68" i="49"/>
  <c r="P68" i="49"/>
  <c r="Q68" i="49"/>
  <c r="R68" i="49"/>
  <c r="S68" i="49"/>
  <c r="T68" i="49"/>
  <c r="U68" i="49"/>
  <c r="V68" i="49"/>
  <c r="W68" i="49"/>
  <c r="X68" i="49"/>
  <c r="Y68" i="49"/>
  <c r="Z68" i="49"/>
  <c r="AA68" i="49"/>
  <c r="AB68" i="49"/>
  <c r="AC68" i="49"/>
  <c r="AD68" i="49"/>
  <c r="AE68" i="49"/>
  <c r="AF68" i="49"/>
  <c r="AG68" i="49"/>
  <c r="AH68" i="49"/>
  <c r="AI68" i="49"/>
  <c r="AJ68" i="49"/>
  <c r="AK68" i="49"/>
  <c r="AL68" i="49"/>
  <c r="AM68" i="49"/>
  <c r="AN68" i="49"/>
  <c r="AO68" i="49"/>
  <c r="AP68" i="49"/>
  <c r="AQ68" i="49"/>
  <c r="AR68" i="49"/>
  <c r="AS68" i="49"/>
  <c r="AT68" i="49"/>
  <c r="AU68" i="49"/>
  <c r="AV68" i="49"/>
  <c r="AW68" i="49"/>
  <c r="AX68" i="49"/>
  <c r="AY68" i="49"/>
  <c r="AZ68" i="49"/>
  <c r="BA68" i="49"/>
  <c r="BB68" i="49"/>
  <c r="BC68" i="49"/>
  <c r="BD68" i="49"/>
  <c r="BE68" i="49"/>
  <c r="BF68" i="49"/>
  <c r="G68" i="49"/>
  <c r="H56" i="49"/>
  <c r="I56" i="49"/>
  <c r="J56" i="49"/>
  <c r="K56" i="49"/>
  <c r="L56" i="49"/>
  <c r="M56" i="49"/>
  <c r="N56" i="49"/>
  <c r="O56" i="49"/>
  <c r="P56" i="49"/>
  <c r="Q56" i="49"/>
  <c r="R56" i="49"/>
  <c r="S56" i="49"/>
  <c r="T56" i="49"/>
  <c r="U56" i="49"/>
  <c r="V56" i="49"/>
  <c r="W56" i="49"/>
  <c r="X56" i="49"/>
  <c r="Y56" i="49"/>
  <c r="Z56" i="49"/>
  <c r="AA56" i="49"/>
  <c r="AB56" i="49"/>
  <c r="AC56" i="49"/>
  <c r="AD56" i="49"/>
  <c r="AE56" i="49"/>
  <c r="AF56" i="49"/>
  <c r="AG56" i="49"/>
  <c r="AH56" i="49"/>
  <c r="AI56" i="49"/>
  <c r="AJ56" i="49"/>
  <c r="AK56" i="49"/>
  <c r="AL56" i="49"/>
  <c r="AM56" i="49"/>
  <c r="AN56" i="49"/>
  <c r="AO56" i="49"/>
  <c r="AP56" i="49"/>
  <c r="AQ56" i="49"/>
  <c r="AR56" i="49"/>
  <c r="AS56" i="49"/>
  <c r="AT56" i="49"/>
  <c r="AU56" i="49"/>
  <c r="AV56" i="49"/>
  <c r="AW56" i="49"/>
  <c r="AX56" i="49"/>
  <c r="AY56" i="49"/>
  <c r="AZ56" i="49"/>
  <c r="BA56" i="49"/>
  <c r="BB56" i="49"/>
  <c r="BC56" i="49"/>
  <c r="BD56" i="49"/>
  <c r="BE56" i="49"/>
  <c r="BF56" i="49"/>
  <c r="G56" i="49"/>
  <c r="H44" i="49"/>
  <c r="I44" i="49"/>
  <c r="J44" i="49"/>
  <c r="K44" i="49"/>
  <c r="L44" i="49"/>
  <c r="M44" i="49"/>
  <c r="N44" i="49"/>
  <c r="O44" i="49"/>
  <c r="P44" i="49"/>
  <c r="Q44" i="49"/>
  <c r="R44" i="49"/>
  <c r="T44" i="49"/>
  <c r="U44" i="49"/>
  <c r="V44" i="49"/>
  <c r="W44" i="49"/>
  <c r="X44" i="49"/>
  <c r="Y44" i="49"/>
  <c r="Z44" i="49"/>
  <c r="AA44" i="49"/>
  <c r="AB44" i="49"/>
  <c r="AC44" i="49"/>
  <c r="AD44" i="49"/>
  <c r="AE44" i="49"/>
  <c r="AG44" i="49"/>
  <c r="AH44" i="49"/>
  <c r="AI44" i="49"/>
  <c r="AJ44" i="49"/>
  <c r="AK44" i="49"/>
  <c r="AL44" i="49"/>
  <c r="AM44" i="49"/>
  <c r="AN44" i="49"/>
  <c r="AO44" i="49"/>
  <c r="AP44" i="49"/>
  <c r="AQ44" i="49"/>
  <c r="AR44" i="49"/>
  <c r="AT44" i="49"/>
  <c r="AU44" i="49"/>
  <c r="AV44" i="49"/>
  <c r="AW44" i="49"/>
  <c r="AX44" i="49"/>
  <c r="AY44" i="49"/>
  <c r="AZ44" i="49"/>
  <c r="BA44" i="49"/>
  <c r="BB44" i="49"/>
  <c r="BC44" i="49"/>
  <c r="BD44" i="49"/>
  <c r="BE44" i="49"/>
  <c r="BF44" i="49"/>
  <c r="G44" i="49"/>
  <c r="N34" i="49"/>
  <c r="M34" i="49"/>
  <c r="L34" i="49"/>
  <c r="K34" i="49"/>
  <c r="J34" i="49"/>
  <c r="I34" i="49"/>
  <c r="H34" i="49"/>
  <c r="G34" i="49"/>
  <c r="H64" i="49"/>
  <c r="I64" i="49"/>
  <c r="J64" i="49"/>
  <c r="K64" i="49"/>
  <c r="L64" i="49"/>
  <c r="M64" i="49"/>
  <c r="N64" i="49"/>
  <c r="G64" i="49"/>
  <c r="H52" i="49"/>
  <c r="I52" i="49"/>
  <c r="J52" i="49"/>
  <c r="K52" i="49"/>
  <c r="L52" i="49"/>
  <c r="M52" i="49"/>
  <c r="N52" i="49"/>
  <c r="G52" i="49"/>
  <c r="H40" i="49"/>
  <c r="I40" i="49"/>
  <c r="J40" i="49"/>
  <c r="K40" i="49"/>
  <c r="L40" i="49"/>
  <c r="M40" i="49"/>
  <c r="N40" i="49"/>
  <c r="G40" i="49"/>
  <c r="U65" i="49"/>
  <c r="V65" i="49"/>
  <c r="W65" i="49"/>
  <c r="X65" i="49"/>
  <c r="Y65" i="49"/>
  <c r="Z65" i="49"/>
  <c r="AA65" i="49"/>
  <c r="AB65" i="49"/>
  <c r="AC65" i="49"/>
  <c r="AD65" i="49"/>
  <c r="AE65" i="49"/>
  <c r="AF65" i="49"/>
  <c r="AG65" i="49"/>
  <c r="AH65" i="49"/>
  <c r="AI65" i="49"/>
  <c r="AJ65" i="49"/>
  <c r="AK65" i="49"/>
  <c r="AL65" i="49"/>
  <c r="AM65" i="49"/>
  <c r="AN65" i="49"/>
  <c r="AO65" i="49"/>
  <c r="AP65" i="49"/>
  <c r="AQ65" i="49"/>
  <c r="AR65" i="49"/>
  <c r="AS65" i="49"/>
  <c r="AT65" i="49"/>
  <c r="AU65" i="49"/>
  <c r="AV65" i="49"/>
  <c r="AW65" i="49"/>
  <c r="AX65" i="49"/>
  <c r="AY65" i="49"/>
  <c r="AZ65" i="49"/>
  <c r="BA65" i="49"/>
  <c r="BB65" i="49"/>
  <c r="BC65" i="49"/>
  <c r="BD65" i="49"/>
  <c r="BE65" i="49"/>
  <c r="BF65" i="49"/>
  <c r="T65"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BD53" i="49"/>
  <c r="BE53" i="49"/>
  <c r="BF53" i="49"/>
  <c r="T53"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BD41" i="49"/>
  <c r="BE41" i="49"/>
  <c r="BF41" i="49"/>
  <c r="T41" i="49"/>
  <c r="U31" i="49"/>
  <c r="V31" i="49"/>
  <c r="W31" i="49"/>
  <c r="X31" i="49"/>
  <c r="Y31" i="49"/>
  <c r="Z31" i="49"/>
  <c r="AA31" i="49"/>
  <c r="AB31" i="49"/>
  <c r="AC31" i="49"/>
  <c r="AD31" i="49"/>
  <c r="AE31" i="49"/>
  <c r="AF31" i="49"/>
  <c r="AG31" i="49"/>
  <c r="AH31" i="49"/>
  <c r="AI31" i="49"/>
  <c r="AJ31" i="49"/>
  <c r="AK31" i="49"/>
  <c r="AL31" i="49"/>
  <c r="AM31" i="49"/>
  <c r="AN31" i="49"/>
  <c r="AO31" i="49"/>
  <c r="AP31" i="49"/>
  <c r="AQ31" i="49"/>
  <c r="AR31" i="49"/>
  <c r="AS31" i="49"/>
  <c r="AT31" i="49"/>
  <c r="AU31" i="49"/>
  <c r="AV31" i="49"/>
  <c r="AW31" i="49"/>
  <c r="AX31" i="49"/>
  <c r="AY31" i="49"/>
  <c r="AZ31" i="49"/>
  <c r="BA31" i="49"/>
  <c r="BB31" i="49"/>
  <c r="BC31" i="49"/>
  <c r="BD31" i="49"/>
  <c r="BE31" i="49"/>
  <c r="BF31" i="49"/>
  <c r="T31" i="49"/>
  <c r="F12" i="49"/>
  <c r="F11" i="49"/>
  <c r="F10" i="49"/>
  <c r="F8" i="49"/>
  <c r="H20" i="49"/>
  <c r="H30" i="49" s="1"/>
  <c r="G20" i="49"/>
  <c r="G30" i="49" s="1"/>
  <c r="F6" i="49"/>
  <c r="E8" i="49"/>
  <c r="N31" i="49" s="1"/>
  <c r="E6" i="49"/>
  <c r="J21" i="49" s="1"/>
  <c r="B37" i="45"/>
  <c r="E12" i="49" s="1"/>
  <c r="H65" i="49" s="1"/>
  <c r="B36" i="45"/>
  <c r="E11" i="49" s="1"/>
  <c r="H53" i="49" s="1"/>
  <c r="B35" i="45"/>
  <c r="E10" i="49" s="1"/>
  <c r="B32" i="45"/>
  <c r="B30" i="45"/>
  <c r="C12" i="49"/>
  <c r="G63" i="49" s="1"/>
  <c r="E5" i="54"/>
  <c r="D5" i="54"/>
  <c r="C5" i="54"/>
  <c r="B5" i="54"/>
  <c r="C11" i="49"/>
  <c r="G51" i="49" s="1"/>
  <c r="C10" i="49"/>
  <c r="G39" i="49" s="1"/>
  <c r="C6" i="49"/>
  <c r="G19" i="49" s="1"/>
  <c r="B12" i="49"/>
  <c r="B11" i="49"/>
  <c r="B10" i="49"/>
  <c r="B6" i="49"/>
  <c r="B90" i="45"/>
  <c r="B4" i="54" s="1"/>
  <c r="B6" i="54" s="1"/>
  <c r="C4" i="54" s="1"/>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BD21" i="49"/>
  <c r="BE21" i="49"/>
  <c r="BF21" i="49"/>
  <c r="Q24" i="49"/>
  <c r="R24" i="49"/>
  <c r="T24" i="49"/>
  <c r="U24" i="49"/>
  <c r="V24" i="49"/>
  <c r="W24" i="49"/>
  <c r="X24" i="49"/>
  <c r="Y24" i="49"/>
  <c r="Z24" i="49"/>
  <c r="AA24" i="49"/>
  <c r="AB24" i="49"/>
  <c r="AC24" i="49"/>
  <c r="AD24" i="49"/>
  <c r="AE24" i="49"/>
  <c r="AG24" i="49"/>
  <c r="AH24" i="49"/>
  <c r="AI24" i="49"/>
  <c r="AJ24" i="49"/>
  <c r="AK24" i="49"/>
  <c r="AL24" i="49"/>
  <c r="AM24" i="49"/>
  <c r="AN24" i="49"/>
  <c r="AO24" i="49"/>
  <c r="AP24" i="49"/>
  <c r="AQ24" i="49"/>
  <c r="AR24" i="49"/>
  <c r="AT24" i="49"/>
  <c r="AU24" i="49"/>
  <c r="AV24" i="49"/>
  <c r="AW24" i="49"/>
  <c r="AX24" i="49"/>
  <c r="AY24" i="49"/>
  <c r="AZ24" i="49"/>
  <c r="BA24" i="49"/>
  <c r="BB24" i="49"/>
  <c r="BC24" i="49"/>
  <c r="BD24" i="49"/>
  <c r="BE24" i="49"/>
  <c r="P24" i="49"/>
  <c r="O24" i="49"/>
  <c r="N24" i="49"/>
  <c r="M24" i="49"/>
  <c r="L24" i="49"/>
  <c r="K24" i="49"/>
  <c r="J24" i="49"/>
  <c r="I24" i="49"/>
  <c r="H24" i="49"/>
  <c r="I21" i="49"/>
  <c r="M21" i="49"/>
  <c r="Q21" i="49"/>
  <c r="I20" i="49"/>
  <c r="I30" i="49" s="1"/>
  <c r="J20" i="49"/>
  <c r="J30" i="49" s="1"/>
  <c r="K20" i="49"/>
  <c r="K30" i="49" s="1"/>
  <c r="L20" i="49"/>
  <c r="L30" i="49" s="1"/>
  <c r="M20" i="49"/>
  <c r="M30" i="49" s="1"/>
  <c r="N20" i="49"/>
  <c r="N30" i="49" s="1"/>
  <c r="E19" i="53"/>
  <c r="F22" i="24" l="1"/>
  <c r="I25" i="24"/>
  <c r="I5" i="24"/>
  <c r="F25" i="24"/>
  <c r="F18" i="24" s="1"/>
  <c r="I20" i="24"/>
  <c r="I22" i="24"/>
  <c r="Q58" i="49"/>
  <c r="G58" i="49"/>
  <c r="AY58" i="49"/>
  <c r="AR58" i="49"/>
  <c r="AC58" i="49"/>
  <c r="U58" i="49"/>
  <c r="O58" i="49"/>
  <c r="AI70" i="49"/>
  <c r="AA70" i="49"/>
  <c r="K70" i="49"/>
  <c r="G6" i="49"/>
  <c r="BE58" i="49"/>
  <c r="AW58" i="49"/>
  <c r="AQ58" i="49"/>
  <c r="T58" i="49"/>
  <c r="M58" i="49"/>
  <c r="AN70" i="49"/>
  <c r="Y70" i="49"/>
  <c r="I70" i="49"/>
  <c r="D20" i="24"/>
  <c r="D19" i="24" s="1"/>
  <c r="N65" i="49"/>
  <c r="BC58" i="49"/>
  <c r="AU58" i="49"/>
  <c r="H66" i="49"/>
  <c r="P70" i="49"/>
  <c r="P58" i="49"/>
  <c r="X70" i="49"/>
  <c r="X58" i="49"/>
  <c r="I41" i="49"/>
  <c r="D26" i="24"/>
  <c r="R31" i="49"/>
  <c r="D23" i="24"/>
  <c r="D22" i="24" s="1"/>
  <c r="P65" i="49"/>
  <c r="AG70" i="49"/>
  <c r="AG58" i="49"/>
  <c r="I65" i="49"/>
  <c r="M65" i="49"/>
  <c r="Q65" i="49"/>
  <c r="D28" i="24"/>
  <c r="K65" i="49"/>
  <c r="O65" i="49"/>
  <c r="S65" i="49"/>
  <c r="G65" i="49"/>
  <c r="G66" i="49" s="1"/>
  <c r="G67" i="49" s="1"/>
  <c r="G69" i="49" s="1"/>
  <c r="L65" i="49"/>
  <c r="I53" i="49"/>
  <c r="I66" i="49" s="1"/>
  <c r="D27" i="24"/>
  <c r="H70" i="49"/>
  <c r="H58" i="49"/>
  <c r="L70" i="49"/>
  <c r="L58" i="49"/>
  <c r="AB70" i="49"/>
  <c r="AB58" i="49"/>
  <c r="R65" i="49"/>
  <c r="J65" i="49"/>
  <c r="AO58" i="49"/>
  <c r="AK58" i="49"/>
  <c r="BD58" i="49"/>
  <c r="AZ58" i="49"/>
  <c r="AV58" i="49"/>
  <c r="BF58" i="49"/>
  <c r="BB58" i="49"/>
  <c r="AX58" i="49"/>
  <c r="AT58" i="49"/>
  <c r="AP58" i="49"/>
  <c r="AL58" i="49"/>
  <c r="AH58" i="49"/>
  <c r="AD58" i="49"/>
  <c r="Z58" i="49"/>
  <c r="V58" i="49"/>
  <c r="R58" i="49"/>
  <c r="N58" i="49"/>
  <c r="J58" i="49"/>
  <c r="F9" i="49"/>
  <c r="J31" i="49"/>
  <c r="J32" i="49" s="1"/>
  <c r="H41" i="49"/>
  <c r="H54" i="49" s="1"/>
  <c r="G53" i="49"/>
  <c r="L41" i="49"/>
  <c r="L42" i="49" s="1"/>
  <c r="J22" i="49"/>
  <c r="G41" i="49"/>
  <c r="P53" i="49"/>
  <c r="P41" i="49"/>
  <c r="L53" i="49"/>
  <c r="L66" i="49" s="1"/>
  <c r="P21" i="49"/>
  <c r="L21" i="49"/>
  <c r="H21" i="49"/>
  <c r="H22" i="49" s="1"/>
  <c r="G8" i="49"/>
  <c r="Q31" i="49"/>
  <c r="M31" i="49"/>
  <c r="I31" i="49"/>
  <c r="I32" i="49" s="1"/>
  <c r="S41" i="49"/>
  <c r="O41" i="49"/>
  <c r="K41" i="49"/>
  <c r="K42" i="49" s="1"/>
  <c r="S53" i="49"/>
  <c r="O53" i="49"/>
  <c r="K53" i="49"/>
  <c r="G21" i="49"/>
  <c r="I42" i="49"/>
  <c r="O21" i="49"/>
  <c r="K21" i="49"/>
  <c r="K22" i="49" s="1"/>
  <c r="G31" i="49"/>
  <c r="P31" i="49"/>
  <c r="L31" i="49"/>
  <c r="L32" i="49" s="1"/>
  <c r="H31" i="49"/>
  <c r="R41" i="49"/>
  <c r="N41" i="49"/>
  <c r="J41" i="49"/>
  <c r="R53" i="49"/>
  <c r="N53" i="49"/>
  <c r="J53" i="49"/>
  <c r="R21" i="49"/>
  <c r="N21" i="49"/>
  <c r="N22" i="49" s="1"/>
  <c r="S31" i="49"/>
  <c r="O31" i="49"/>
  <c r="K31" i="49"/>
  <c r="K32" i="49" s="1"/>
  <c r="Q41" i="49"/>
  <c r="M41" i="49"/>
  <c r="Q53" i="49"/>
  <c r="M53" i="49"/>
  <c r="M66" i="49" s="1"/>
  <c r="S21" i="49"/>
  <c r="H32" i="49"/>
  <c r="H42" i="49"/>
  <c r="N32" i="49"/>
  <c r="M22" i="49"/>
  <c r="I22" i="49"/>
  <c r="M32" i="49"/>
  <c r="L22" i="49"/>
  <c r="G22" i="49"/>
  <c r="G23" i="49" s="1"/>
  <c r="G25" i="49" s="1"/>
  <c r="H19" i="49" s="1"/>
  <c r="B9" i="49"/>
  <c r="B8" i="49"/>
  <c r="C6" i="54"/>
  <c r="D4" i="54" s="1"/>
  <c r="D6" i="54" s="1"/>
  <c r="E4" i="54" s="1"/>
  <c r="E6" i="54" s="1"/>
  <c r="F4" i="54" s="1"/>
  <c r="F6" i="54" s="1"/>
  <c r="C8" i="49" s="1"/>
  <c r="G29" i="49" s="1"/>
  <c r="G15" i="53"/>
  <c r="H7" i="53"/>
  <c r="F9" i="53" s="1"/>
  <c r="G7" i="53"/>
  <c r="F7" i="53"/>
  <c r="E7" i="53"/>
  <c r="E9" i="53" s="1"/>
  <c r="D7" i="53"/>
  <c r="D9" i="53" s="1"/>
  <c r="G9" i="53" s="1"/>
  <c r="C7" i="53"/>
  <c r="I7" i="53" s="1"/>
  <c r="I19" i="24" l="1"/>
  <c r="J66" i="49"/>
  <c r="N66" i="49"/>
  <c r="K66" i="49"/>
  <c r="G71" i="49"/>
  <c r="H63" i="49" s="1"/>
  <c r="H67" i="49" s="1"/>
  <c r="H69" i="49" s="1"/>
  <c r="H71" i="49" s="1"/>
  <c r="I63" i="49" s="1"/>
  <c r="I67" i="49" s="1"/>
  <c r="I69" i="49" s="1"/>
  <c r="I71" i="49" s="1"/>
  <c r="J63" i="49" s="1"/>
  <c r="J67" i="49" s="1"/>
  <c r="J69" i="49" s="1"/>
  <c r="D25" i="24"/>
  <c r="G32" i="49"/>
  <c r="G33" i="49" s="1"/>
  <c r="G35" i="49" s="1"/>
  <c r="H29" i="49" s="1"/>
  <c r="H33" i="49" s="1"/>
  <c r="H35" i="49" s="1"/>
  <c r="I29" i="49" s="1"/>
  <c r="I33" i="49" s="1"/>
  <c r="I35" i="49" s="1"/>
  <c r="J29" i="49" s="1"/>
  <c r="J33" i="49" s="1"/>
  <c r="J35" i="49" s="1"/>
  <c r="K29" i="49" s="1"/>
  <c r="K33" i="49" s="1"/>
  <c r="K35" i="49" s="1"/>
  <c r="L29" i="49" s="1"/>
  <c r="L33" i="49" s="1"/>
  <c r="L35" i="49" s="1"/>
  <c r="M29" i="49" s="1"/>
  <c r="M33" i="49" s="1"/>
  <c r="M35" i="49" s="1"/>
  <c r="N29" i="49" s="1"/>
  <c r="N33" i="49" s="1"/>
  <c r="N35" i="49" s="1"/>
  <c r="O29" i="49" s="1"/>
  <c r="I54" i="49"/>
  <c r="K54" i="49"/>
  <c r="M54" i="49"/>
  <c r="G54" i="49"/>
  <c r="G55" i="49" s="1"/>
  <c r="G57" i="49" s="1"/>
  <c r="J54" i="49"/>
  <c r="J42" i="49"/>
  <c r="L54" i="49"/>
  <c r="G42" i="49"/>
  <c r="G43" i="49" s="1"/>
  <c r="G45" i="49" s="1"/>
  <c r="M42" i="49"/>
  <c r="N42" i="49"/>
  <c r="N54" i="49"/>
  <c r="H23" i="49"/>
  <c r="H25" i="49" s="1"/>
  <c r="I19" i="49" s="1"/>
  <c r="I23" i="49" s="1"/>
  <c r="I25" i="49" s="1"/>
  <c r="J19" i="49" s="1"/>
  <c r="J23" i="49" s="1"/>
  <c r="J25" i="49" s="1"/>
  <c r="K19" i="49" s="1"/>
  <c r="K23" i="49" s="1"/>
  <c r="K25" i="49" s="1"/>
  <c r="L19" i="49" s="1"/>
  <c r="L23" i="49" s="1"/>
  <c r="L25" i="49" s="1"/>
  <c r="M19" i="49" s="1"/>
  <c r="M23" i="49" s="1"/>
  <c r="M25" i="49" s="1"/>
  <c r="N19" i="49" s="1"/>
  <c r="N23" i="49" s="1"/>
  <c r="N25" i="49" s="1"/>
  <c r="O19" i="49" s="1"/>
  <c r="M26" i="52"/>
  <c r="L26" i="52"/>
  <c r="I26" i="52"/>
  <c r="H26" i="52"/>
  <c r="E26" i="52"/>
  <c r="D26" i="52"/>
  <c r="M25" i="52"/>
  <c r="L25" i="52"/>
  <c r="I25" i="52"/>
  <c r="H25" i="52"/>
  <c r="E25" i="52"/>
  <c r="D25" i="52"/>
  <c r="O22" i="52"/>
  <c r="N22" i="52"/>
  <c r="N26" i="52" s="1"/>
  <c r="M22" i="52"/>
  <c r="L22" i="52"/>
  <c r="K22" i="52"/>
  <c r="K26" i="52" s="1"/>
  <c r="J22" i="52"/>
  <c r="J26" i="52" s="1"/>
  <c r="I22" i="52"/>
  <c r="H22" i="52"/>
  <c r="G22" i="52"/>
  <c r="G26" i="52" s="1"/>
  <c r="F22" i="52"/>
  <c r="F26" i="52" s="1"/>
  <c r="E22" i="52"/>
  <c r="D22" i="52"/>
  <c r="C22" i="52"/>
  <c r="C25" i="52" s="1"/>
  <c r="C26" i="52" s="1"/>
  <c r="O21" i="52"/>
  <c r="O24" i="52" s="1"/>
  <c r="K21" i="52"/>
  <c r="K24" i="52" s="1"/>
  <c r="G21" i="52"/>
  <c r="G24" i="52" s="1"/>
  <c r="C21" i="52"/>
  <c r="C24" i="52" s="1"/>
  <c r="C28" i="52" s="1"/>
  <c r="O20" i="52"/>
  <c r="N20" i="52"/>
  <c r="M20" i="52"/>
  <c r="L20" i="52"/>
  <c r="K20" i="52"/>
  <c r="J20" i="52"/>
  <c r="I20" i="52"/>
  <c r="H20" i="52"/>
  <c r="G20" i="52"/>
  <c r="F20" i="52"/>
  <c r="E20" i="52"/>
  <c r="D20" i="52"/>
  <c r="O19" i="52"/>
  <c r="N19" i="52"/>
  <c r="N21" i="52" s="1"/>
  <c r="N24" i="52" s="1"/>
  <c r="M19" i="52"/>
  <c r="M21" i="52" s="1"/>
  <c r="M24" i="52" s="1"/>
  <c r="L19" i="52"/>
  <c r="L21" i="52" s="1"/>
  <c r="L24" i="52" s="1"/>
  <c r="K19" i="52"/>
  <c r="J19" i="52"/>
  <c r="J21" i="52" s="1"/>
  <c r="J24" i="52" s="1"/>
  <c r="I19" i="52"/>
  <c r="I21" i="52" s="1"/>
  <c r="I24" i="52" s="1"/>
  <c r="H19" i="52"/>
  <c r="H21" i="52" s="1"/>
  <c r="H24" i="52" s="1"/>
  <c r="G19" i="52"/>
  <c r="F19" i="52"/>
  <c r="F21" i="52" s="1"/>
  <c r="F24" i="52" s="1"/>
  <c r="E19" i="52"/>
  <c r="E21" i="52" s="1"/>
  <c r="E24" i="52" s="1"/>
  <c r="D19" i="52"/>
  <c r="D21" i="52" s="1"/>
  <c r="D24" i="52" s="1"/>
  <c r="O10" i="52"/>
  <c r="N10" i="52"/>
  <c r="K10" i="52"/>
  <c r="J10" i="52"/>
  <c r="G10" i="52"/>
  <c r="F10" i="52"/>
  <c r="C10" i="52"/>
  <c r="C11" i="52" s="1"/>
  <c r="C9" i="52"/>
  <c r="D8" i="52"/>
  <c r="C8" i="52"/>
  <c r="O7" i="52"/>
  <c r="O11" i="52" s="1"/>
  <c r="N7" i="52"/>
  <c r="N11" i="52" s="1"/>
  <c r="M7" i="52"/>
  <c r="M10" i="52" s="1"/>
  <c r="L7" i="52"/>
  <c r="L11" i="52" s="1"/>
  <c r="K7" i="52"/>
  <c r="K11" i="52" s="1"/>
  <c r="J7" i="52"/>
  <c r="J11" i="52" s="1"/>
  <c r="I7" i="52"/>
  <c r="I10" i="52" s="1"/>
  <c r="H7" i="52"/>
  <c r="H11" i="52" s="1"/>
  <c r="G7" i="52"/>
  <c r="G11" i="52" s="1"/>
  <c r="F7" i="52"/>
  <c r="F11" i="52" s="1"/>
  <c r="E7" i="52"/>
  <c r="E10" i="52" s="1"/>
  <c r="D7" i="52"/>
  <c r="D11" i="52" s="1"/>
  <c r="C7" i="52"/>
  <c r="N6" i="52"/>
  <c r="J6" i="52"/>
  <c r="F6" i="52"/>
  <c r="C6" i="52"/>
  <c r="O5" i="52"/>
  <c r="N5" i="52"/>
  <c r="M5" i="52"/>
  <c r="L5" i="52"/>
  <c r="K5" i="52"/>
  <c r="J5" i="52"/>
  <c r="I5" i="52"/>
  <c r="H5" i="52"/>
  <c r="G5" i="52"/>
  <c r="F5" i="52"/>
  <c r="E5" i="52"/>
  <c r="D5" i="52"/>
  <c r="O4" i="52"/>
  <c r="O6" i="52" s="1"/>
  <c r="N4" i="52"/>
  <c r="M4" i="52"/>
  <c r="M6" i="52" s="1"/>
  <c r="L4" i="52"/>
  <c r="L6" i="52" s="1"/>
  <c r="K4" i="52"/>
  <c r="K6" i="52" s="1"/>
  <c r="J4" i="52"/>
  <c r="I4" i="52"/>
  <c r="I6" i="52" s="1"/>
  <c r="H4" i="52"/>
  <c r="H6" i="52" s="1"/>
  <c r="G4" i="52"/>
  <c r="G6" i="52" s="1"/>
  <c r="F4" i="52"/>
  <c r="E4" i="52"/>
  <c r="E6" i="52" s="1"/>
  <c r="D4" i="52"/>
  <c r="D6" i="52" s="1"/>
  <c r="M27" i="51"/>
  <c r="L27" i="51"/>
  <c r="I27" i="51"/>
  <c r="H27" i="51"/>
  <c r="E27" i="51"/>
  <c r="D27" i="51"/>
  <c r="M26" i="51"/>
  <c r="L26" i="51"/>
  <c r="I26" i="51"/>
  <c r="H26" i="51"/>
  <c r="E26" i="51"/>
  <c r="D26" i="51"/>
  <c r="O23" i="51"/>
  <c r="N23" i="51"/>
  <c r="N27" i="51" s="1"/>
  <c r="M23" i="51"/>
  <c r="L23" i="51"/>
  <c r="K23" i="51"/>
  <c r="K27" i="51" s="1"/>
  <c r="J23" i="51"/>
  <c r="J27" i="51" s="1"/>
  <c r="I23" i="51"/>
  <c r="H23" i="51"/>
  <c r="G23" i="51"/>
  <c r="G27" i="51" s="1"/>
  <c r="F23" i="51"/>
  <c r="F27" i="51" s="1"/>
  <c r="E23" i="51"/>
  <c r="D23" i="51"/>
  <c r="C23" i="51"/>
  <c r="C26" i="51" s="1"/>
  <c r="C27" i="51" s="1"/>
  <c r="O22" i="51"/>
  <c r="O25" i="51" s="1"/>
  <c r="K22" i="51"/>
  <c r="K25" i="51" s="1"/>
  <c r="G22" i="51"/>
  <c r="G25" i="51" s="1"/>
  <c r="C22" i="51"/>
  <c r="C25" i="51" s="1"/>
  <c r="C29" i="51" s="1"/>
  <c r="O20" i="51"/>
  <c r="N20" i="51"/>
  <c r="N22" i="51" s="1"/>
  <c r="N25" i="51" s="1"/>
  <c r="M20" i="51"/>
  <c r="M22" i="51" s="1"/>
  <c r="M25" i="51" s="1"/>
  <c r="L20" i="51"/>
  <c r="L22" i="51" s="1"/>
  <c r="L25" i="51" s="1"/>
  <c r="K20" i="51"/>
  <c r="J20" i="51"/>
  <c r="J22" i="51" s="1"/>
  <c r="J25" i="51" s="1"/>
  <c r="I20" i="51"/>
  <c r="I22" i="51" s="1"/>
  <c r="I25" i="51" s="1"/>
  <c r="H20" i="51"/>
  <c r="H22" i="51" s="1"/>
  <c r="H25" i="51" s="1"/>
  <c r="G20" i="51"/>
  <c r="F20" i="51"/>
  <c r="F22" i="51" s="1"/>
  <c r="F25" i="51" s="1"/>
  <c r="E20" i="51"/>
  <c r="E22" i="51" s="1"/>
  <c r="E25" i="51" s="1"/>
  <c r="D20" i="51"/>
  <c r="D22" i="51" s="1"/>
  <c r="D25" i="51" s="1"/>
  <c r="J10" i="51"/>
  <c r="I10" i="51"/>
  <c r="F10" i="51"/>
  <c r="E10" i="51"/>
  <c r="C9" i="51"/>
  <c r="E8" i="51"/>
  <c r="E9" i="51" s="1"/>
  <c r="D8" i="51"/>
  <c r="C8" i="51"/>
  <c r="L7" i="51"/>
  <c r="L10" i="51" s="1"/>
  <c r="K7" i="51"/>
  <c r="K10" i="51" s="1"/>
  <c r="J7" i="51"/>
  <c r="J11" i="51" s="1"/>
  <c r="I7" i="51"/>
  <c r="I11" i="51" s="1"/>
  <c r="H7" i="51"/>
  <c r="H10" i="51" s="1"/>
  <c r="G7" i="51"/>
  <c r="G10" i="51" s="1"/>
  <c r="F7" i="51"/>
  <c r="F11" i="51" s="1"/>
  <c r="E7" i="51"/>
  <c r="E11" i="51" s="1"/>
  <c r="D7" i="51"/>
  <c r="D10" i="51" s="1"/>
  <c r="C7" i="51"/>
  <c r="C10" i="51" s="1"/>
  <c r="C11" i="51" s="1"/>
  <c r="J6" i="51"/>
  <c r="I6" i="51"/>
  <c r="F6" i="51"/>
  <c r="E6" i="51"/>
  <c r="C6" i="51"/>
  <c r="L4" i="51"/>
  <c r="L6" i="51" s="1"/>
  <c r="K4" i="51"/>
  <c r="K6" i="51" s="1"/>
  <c r="J4" i="51"/>
  <c r="I4" i="51"/>
  <c r="H4" i="51"/>
  <c r="H6" i="51" s="1"/>
  <c r="G4" i="51"/>
  <c r="G6" i="51" s="1"/>
  <c r="F4" i="51"/>
  <c r="E4" i="51"/>
  <c r="D4" i="51"/>
  <c r="D6" i="51" s="1"/>
  <c r="D9" i="51" s="1"/>
  <c r="G47" i="49" l="1"/>
  <c r="H39" i="49" s="1"/>
  <c r="H43" i="49" s="1"/>
  <c r="H45" i="49" s="1"/>
  <c r="G59" i="49"/>
  <c r="H51" i="49" s="1"/>
  <c r="H55" i="49" s="1"/>
  <c r="H57" i="49" s="1"/>
  <c r="H59" i="49" s="1"/>
  <c r="I51" i="49" s="1"/>
  <c r="I55" i="49" s="1"/>
  <c r="I57" i="49" s="1"/>
  <c r="I59" i="49" s="1"/>
  <c r="J51" i="49" s="1"/>
  <c r="J55" i="49" s="1"/>
  <c r="J57" i="49" s="1"/>
  <c r="D18" i="24"/>
  <c r="J71" i="49"/>
  <c r="K63" i="49" s="1"/>
  <c r="K67" i="49" s="1"/>
  <c r="K69" i="49" s="1"/>
  <c r="D9" i="52"/>
  <c r="C12" i="52"/>
  <c r="D28" i="52"/>
  <c r="E28" i="52" s="1"/>
  <c r="F28" i="52" s="1"/>
  <c r="G28" i="52" s="1"/>
  <c r="H28" i="52" s="1"/>
  <c r="I28" i="52" s="1"/>
  <c r="J28" i="52" s="1"/>
  <c r="K28" i="52" s="1"/>
  <c r="L28" i="52" s="1"/>
  <c r="M28" i="52" s="1"/>
  <c r="N28" i="52" s="1"/>
  <c r="O28" i="52" s="1"/>
  <c r="E11" i="52"/>
  <c r="I11" i="52"/>
  <c r="M11" i="52"/>
  <c r="E8" i="52"/>
  <c r="D10" i="52"/>
  <c r="H10" i="52"/>
  <c r="L10" i="52"/>
  <c r="F25" i="52"/>
  <c r="J25" i="52"/>
  <c r="N25" i="52"/>
  <c r="G25" i="52"/>
  <c r="K25" i="52"/>
  <c r="C12" i="51"/>
  <c r="D29" i="51"/>
  <c r="E29" i="51" s="1"/>
  <c r="G11" i="51"/>
  <c r="L11" i="51"/>
  <c r="K11" i="51"/>
  <c r="F8" i="51"/>
  <c r="H11" i="51"/>
  <c r="F26" i="51"/>
  <c r="J26" i="51"/>
  <c r="N26" i="51"/>
  <c r="D11" i="51"/>
  <c r="G26" i="51"/>
  <c r="K26" i="51"/>
  <c r="AG41" i="50"/>
  <c r="Q41" i="50"/>
  <c r="Q43" i="50" s="1"/>
  <c r="O41" i="50"/>
  <c r="O43" i="50" s="1"/>
  <c r="J32" i="50"/>
  <c r="K32" i="50" s="1"/>
  <c r="L32" i="50" s="1"/>
  <c r="M32" i="50" s="1"/>
  <c r="N32" i="50" s="1"/>
  <c r="O32" i="50" s="1"/>
  <c r="P32" i="50" s="1"/>
  <c r="Q32" i="50" s="1"/>
  <c r="R32" i="50" s="1"/>
  <c r="S32" i="50" s="1"/>
  <c r="T32" i="50" s="1"/>
  <c r="I32" i="50"/>
  <c r="AH28" i="50"/>
  <c r="AI28" i="50" s="1"/>
  <c r="AJ28" i="50" s="1"/>
  <c r="AJ24" i="50" s="1"/>
  <c r="AJ41" i="50" s="1"/>
  <c r="W28" i="50"/>
  <c r="V28" i="50"/>
  <c r="R28" i="50"/>
  <c r="S28" i="50" s="1"/>
  <c r="Q28" i="50"/>
  <c r="AI24" i="50"/>
  <c r="AI41" i="50" s="1"/>
  <c r="AH24" i="50"/>
  <c r="AH41" i="50" s="1"/>
  <c r="AG24" i="50"/>
  <c r="V24" i="50"/>
  <c r="V41" i="50" s="1"/>
  <c r="U24" i="50"/>
  <c r="U41" i="50" s="1"/>
  <c r="R24" i="50"/>
  <c r="R41" i="50" s="1"/>
  <c r="R43" i="50" s="1"/>
  <c r="Q24" i="50"/>
  <c r="P24" i="50"/>
  <c r="P41" i="50" s="1"/>
  <c r="P43" i="50" s="1"/>
  <c r="O24" i="50"/>
  <c r="N24" i="50"/>
  <c r="N41" i="50" s="1"/>
  <c r="N43" i="50" s="1"/>
  <c r="M24" i="50"/>
  <c r="M41" i="50" s="1"/>
  <c r="M43" i="50" s="1"/>
  <c r="L24" i="50"/>
  <c r="L41" i="50" s="1"/>
  <c r="L43" i="50" s="1"/>
  <c r="K24" i="50"/>
  <c r="K41" i="50" s="1"/>
  <c r="K43" i="50" s="1"/>
  <c r="J24" i="50"/>
  <c r="J41" i="50" s="1"/>
  <c r="J43" i="50" s="1"/>
  <c r="I24" i="50"/>
  <c r="I41" i="50" s="1"/>
  <c r="I43" i="50" s="1"/>
  <c r="I16" i="50"/>
  <c r="I18" i="50" s="1"/>
  <c r="J14" i="50"/>
  <c r="I14" i="50"/>
  <c r="I12" i="50"/>
  <c r="I30" i="50" s="1"/>
  <c r="J10" i="50"/>
  <c r="K10" i="50" s="1"/>
  <c r="L10" i="50" s="1"/>
  <c r="D2" i="50"/>
  <c r="D4" i="50" s="1"/>
  <c r="H47" i="49" l="1"/>
  <c r="I39" i="49" s="1"/>
  <c r="I43" i="49" s="1"/>
  <c r="I45" i="49" s="1"/>
  <c r="I47" i="49" s="1"/>
  <c r="J39" i="49" s="1"/>
  <c r="J43" i="49" s="1"/>
  <c r="J45" i="49" s="1"/>
  <c r="J47" i="49" s="1"/>
  <c r="K39" i="49" s="1"/>
  <c r="K43" i="49" s="1"/>
  <c r="K45" i="49" s="1"/>
  <c r="K71" i="49"/>
  <c r="L63" i="49" s="1"/>
  <c r="L67" i="49" s="1"/>
  <c r="L69" i="49" s="1"/>
  <c r="J59" i="49"/>
  <c r="K51" i="49" s="1"/>
  <c r="K55" i="49" s="1"/>
  <c r="K57" i="49" s="1"/>
  <c r="E9" i="52"/>
  <c r="F8" i="52"/>
  <c r="D12" i="52"/>
  <c r="E12" i="52" s="1"/>
  <c r="F9" i="51"/>
  <c r="G8" i="51"/>
  <c r="F29" i="51"/>
  <c r="G29" i="51" s="1"/>
  <c r="H29" i="51" s="1"/>
  <c r="I29" i="51" s="1"/>
  <c r="J29" i="51" s="1"/>
  <c r="K29" i="51" s="1"/>
  <c r="L29" i="51" s="1"/>
  <c r="M29" i="51" s="1"/>
  <c r="N29" i="51" s="1"/>
  <c r="O29" i="51" s="1"/>
  <c r="D12" i="51"/>
  <c r="E12" i="51" s="1"/>
  <c r="F12" i="51" s="1"/>
  <c r="L14" i="50"/>
  <c r="M10" i="50"/>
  <c r="T28" i="50"/>
  <c r="T24" i="50" s="1"/>
  <c r="T41" i="50" s="1"/>
  <c r="T43" i="50" s="1"/>
  <c r="S24" i="50"/>
  <c r="S41" i="50" s="1"/>
  <c r="S43" i="50" s="1"/>
  <c r="AK28" i="50"/>
  <c r="K14" i="50"/>
  <c r="I37" i="50"/>
  <c r="I39" i="50" s="1"/>
  <c r="I22" i="50"/>
  <c r="X28" i="50"/>
  <c r="W24" i="50"/>
  <c r="W41" i="50" s="1"/>
  <c r="J12" i="50"/>
  <c r="E9" i="49"/>
  <c r="C9" i="49"/>
  <c r="F7" i="49"/>
  <c r="E7" i="49"/>
  <c r="C7" i="49"/>
  <c r="B7" i="49"/>
  <c r="F5" i="49"/>
  <c r="E5" i="49"/>
  <c r="C5" i="49"/>
  <c r="B5" i="49"/>
  <c r="B13" i="49" s="1"/>
  <c r="G12" i="49"/>
  <c r="G11" i="49"/>
  <c r="G10" i="49"/>
  <c r="G5" i="49"/>
  <c r="D13" i="24"/>
  <c r="F5" i="24"/>
  <c r="N33" i="41" a="1"/>
  <c r="N33" i="41" s="1"/>
  <c r="M33" i="41" a="1"/>
  <c r="M33" i="41" s="1"/>
  <c r="L33" i="41" a="1"/>
  <c r="L33" i="41" s="1"/>
  <c r="K33" i="41" a="1"/>
  <c r="K33" i="41" s="1"/>
  <c r="J33" i="41" a="1"/>
  <c r="J33" i="41" s="1"/>
  <c r="I33" i="41" a="1"/>
  <c r="I33" i="41" s="1"/>
  <c r="H33" i="41" a="1"/>
  <c r="H33" i="41" s="1"/>
  <c r="G33" i="41" a="1"/>
  <c r="G33" i="41" s="1"/>
  <c r="F33" i="41" a="1"/>
  <c r="F33" i="41" s="1"/>
  <c r="E33" i="41" a="1"/>
  <c r="E33" i="41" s="1"/>
  <c r="D33" i="41" a="1"/>
  <c r="D33" i="41" s="1"/>
  <c r="C33" i="41" a="1"/>
  <c r="C33" i="41" s="1"/>
  <c r="B33" i="41" a="1"/>
  <c r="B33" i="41" s="1"/>
  <c r="N22" i="41" a="1"/>
  <c r="N22" i="41" s="1"/>
  <c r="M22" i="41" a="1"/>
  <c r="M22" i="41" s="1"/>
  <c r="L22" i="41" a="1"/>
  <c r="L22" i="41" s="1"/>
  <c r="K22" i="41" a="1"/>
  <c r="K22" i="41" s="1"/>
  <c r="J22" i="41" a="1"/>
  <c r="J22" i="41" s="1"/>
  <c r="I22" i="41" a="1"/>
  <c r="I22" i="41" s="1"/>
  <c r="H22" i="41" a="1"/>
  <c r="H22" i="41" s="1"/>
  <c r="G22" i="41" a="1"/>
  <c r="G22" i="41" s="1"/>
  <c r="F22" i="41" a="1"/>
  <c r="F22" i="41" s="1"/>
  <c r="E22" i="41" a="1"/>
  <c r="E22" i="41" s="1"/>
  <c r="D22" i="41" a="1"/>
  <c r="D22" i="41" s="1"/>
  <c r="C22" i="41" a="1"/>
  <c r="C22" i="41" s="1"/>
  <c r="B22" i="41" a="1"/>
  <c r="B22" i="41" s="1"/>
  <c r="C11" i="41" a="1"/>
  <c r="C11" i="41" s="1"/>
  <c r="D11" i="41" a="1"/>
  <c r="D11" i="41" s="1"/>
  <c r="E11" i="41" a="1"/>
  <c r="E11" i="41" s="1"/>
  <c r="F11" i="41" a="1"/>
  <c r="F11" i="41" s="1"/>
  <c r="G11" i="41" a="1"/>
  <c r="G11" i="41" s="1"/>
  <c r="H11" i="41" a="1"/>
  <c r="H11" i="41" s="1"/>
  <c r="I11" i="41" a="1"/>
  <c r="I11" i="41" s="1"/>
  <c r="J11" i="41" a="1"/>
  <c r="J11" i="41" s="1"/>
  <c r="K11" i="41" a="1"/>
  <c r="K11" i="41" s="1"/>
  <c r="L11" i="41" a="1"/>
  <c r="L11" i="41" s="1"/>
  <c r="M11" i="41" a="1"/>
  <c r="M11" i="41" s="1"/>
  <c r="N11" i="41" a="1"/>
  <c r="N11" i="41" s="1"/>
  <c r="B11" i="41" a="1"/>
  <c r="B11" i="41" s="1"/>
  <c r="H30" i="41"/>
  <c r="I30" i="41"/>
  <c r="J30" i="41"/>
  <c r="K30" i="41"/>
  <c r="L30" i="41"/>
  <c r="M30" i="41"/>
  <c r="N30" i="41"/>
  <c r="G30" i="41"/>
  <c r="C30" i="41"/>
  <c r="D30" i="41"/>
  <c r="E30" i="41"/>
  <c r="F30" i="41"/>
  <c r="B30" i="41"/>
  <c r="H19" i="41"/>
  <c r="I19" i="41"/>
  <c r="J19" i="41"/>
  <c r="K19" i="41"/>
  <c r="L19" i="41"/>
  <c r="M19" i="41"/>
  <c r="N19" i="41"/>
  <c r="G19" i="41"/>
  <c r="C19" i="41"/>
  <c r="D19" i="41"/>
  <c r="E19" i="41"/>
  <c r="F19" i="41"/>
  <c r="B19" i="41"/>
  <c r="G28" i="41"/>
  <c r="F28" i="41"/>
  <c r="H28" i="41"/>
  <c r="I28" i="41"/>
  <c r="J28" i="41"/>
  <c r="K28" i="41"/>
  <c r="L28" i="41"/>
  <c r="M28" i="41"/>
  <c r="N28" i="41"/>
  <c r="C28" i="41"/>
  <c r="D28" i="41"/>
  <c r="E28" i="41"/>
  <c r="B28" i="41"/>
  <c r="G17" i="41"/>
  <c r="F17" i="41"/>
  <c r="I17" i="41"/>
  <c r="J17" i="41"/>
  <c r="K17" i="41"/>
  <c r="L17" i="41"/>
  <c r="M17" i="41"/>
  <c r="N17" i="41"/>
  <c r="H17" i="41"/>
  <c r="C17" i="41"/>
  <c r="D17" i="41"/>
  <c r="E17" i="41"/>
  <c r="B17" i="41"/>
  <c r="H8" i="41"/>
  <c r="I8" i="41"/>
  <c r="J8" i="41"/>
  <c r="K8" i="41"/>
  <c r="L8" i="41"/>
  <c r="M8" i="41"/>
  <c r="N8" i="41"/>
  <c r="G8" i="41"/>
  <c r="C8" i="41"/>
  <c r="D8" i="41"/>
  <c r="E8" i="41"/>
  <c r="F8" i="41"/>
  <c r="B8" i="41"/>
  <c r="B73" i="45"/>
  <c r="B69" i="45"/>
  <c r="C63" i="45"/>
  <c r="B63" i="45"/>
  <c r="B77" i="45" s="1"/>
  <c r="C73" i="45"/>
  <c r="C69" i="45"/>
  <c r="I7" i="41"/>
  <c r="I29" i="41" s="1"/>
  <c r="J7" i="41"/>
  <c r="J18" i="41" s="1"/>
  <c r="K7" i="41"/>
  <c r="K29" i="41" s="1"/>
  <c r="L7" i="41"/>
  <c r="L29" i="41" s="1"/>
  <c r="M7" i="41"/>
  <c r="M29" i="41" s="1"/>
  <c r="N7" i="41"/>
  <c r="N18" i="41" s="1"/>
  <c r="H7" i="41"/>
  <c r="H29" i="41" s="1"/>
  <c r="H31" i="41" s="1"/>
  <c r="H32" i="41" s="1"/>
  <c r="G7" i="41"/>
  <c r="G29" i="41" s="1"/>
  <c r="F7" i="41"/>
  <c r="F18" i="41" s="1"/>
  <c r="C7" i="41"/>
  <c r="C29" i="41" s="1"/>
  <c r="D7" i="41"/>
  <c r="D29" i="41" s="1"/>
  <c r="E7" i="41"/>
  <c r="E18" i="41" s="1"/>
  <c r="B7" i="41"/>
  <c r="I6" i="41"/>
  <c r="J6" i="41"/>
  <c r="K6" i="41"/>
  <c r="L6" i="41"/>
  <c r="M6" i="41"/>
  <c r="N6" i="41"/>
  <c r="H6" i="41"/>
  <c r="G6" i="41"/>
  <c r="F6" i="41"/>
  <c r="C6" i="41"/>
  <c r="D6" i="41"/>
  <c r="E6" i="41"/>
  <c r="B6" i="41"/>
  <c r="B8" i="39"/>
  <c r="D4" i="39" s="1"/>
  <c r="C6" i="39"/>
  <c r="C4" i="39"/>
  <c r="C5" i="39"/>
  <c r="C3" i="39"/>
  <c r="B49" i="45"/>
  <c r="C47" i="45" s="1"/>
  <c r="B45" i="45"/>
  <c r="F58" i="45"/>
  <c r="AO20" i="49" s="1"/>
  <c r="E58" i="45"/>
  <c r="AB20" i="49" s="1"/>
  <c r="D58" i="45"/>
  <c r="O20" i="49" s="1"/>
  <c r="C58" i="45"/>
  <c r="B58" i="45"/>
  <c r="G31" i="41" l="1"/>
  <c r="AB30" i="49"/>
  <c r="AB64" i="49"/>
  <c r="AB66" i="49" s="1"/>
  <c r="AB52" i="49"/>
  <c r="AB54" i="49" s="1"/>
  <c r="AB40" i="49"/>
  <c r="AB42" i="49" s="1"/>
  <c r="O30" i="49"/>
  <c r="O64" i="49"/>
  <c r="O66" i="49" s="1"/>
  <c r="O40" i="49"/>
  <c r="O42" i="49" s="1"/>
  <c r="O52" i="49"/>
  <c r="O54" i="49" s="1"/>
  <c r="AO30" i="49"/>
  <c r="AO52" i="49"/>
  <c r="AO54" i="49" s="1"/>
  <c r="AO64" i="49"/>
  <c r="AO66" i="49" s="1"/>
  <c r="AO40" i="49"/>
  <c r="AO42" i="49" s="1"/>
  <c r="C45" i="45"/>
  <c r="L71" i="49"/>
  <c r="M63" i="49" s="1"/>
  <c r="M67" i="49" s="1"/>
  <c r="M69" i="49" s="1"/>
  <c r="K59" i="49"/>
  <c r="L51" i="49" s="1"/>
  <c r="L55" i="49" s="1"/>
  <c r="L57" i="49" s="1"/>
  <c r="K47" i="49"/>
  <c r="L39" i="49" s="1"/>
  <c r="L43" i="49" s="1"/>
  <c r="L45" i="49" s="1"/>
  <c r="AO32" i="49"/>
  <c r="O32" i="49"/>
  <c r="O33" i="49" s="1"/>
  <c r="O35" i="49" s="1"/>
  <c r="P29" i="49" s="1"/>
  <c r="AB32" i="49"/>
  <c r="G7" i="49"/>
  <c r="Q20" i="49"/>
  <c r="W20" i="49"/>
  <c r="AA20" i="49"/>
  <c r="O22" i="49"/>
  <c r="O23" i="49" s="1"/>
  <c r="O25" i="49" s="1"/>
  <c r="P19" i="49" s="1"/>
  <c r="R20" i="49"/>
  <c r="P20" i="49"/>
  <c r="T20" i="49"/>
  <c r="Z20" i="49"/>
  <c r="X20" i="49"/>
  <c r="Y20" i="49"/>
  <c r="V20" i="49"/>
  <c r="U20" i="49"/>
  <c r="S20" i="49"/>
  <c r="AE20" i="49"/>
  <c r="AK20" i="49"/>
  <c r="AC20" i="49"/>
  <c r="AG20" i="49"/>
  <c r="AL20" i="49"/>
  <c r="AM20" i="49"/>
  <c r="AJ20" i="49"/>
  <c r="AN20" i="49"/>
  <c r="AH20" i="49"/>
  <c r="AI20" i="49"/>
  <c r="AF20" i="49"/>
  <c r="AD20" i="49"/>
  <c r="AB22" i="49"/>
  <c r="C13" i="49"/>
  <c r="AT20" i="49"/>
  <c r="AU20" i="49"/>
  <c r="AY20" i="49"/>
  <c r="BC20" i="49"/>
  <c r="AV20" i="49"/>
  <c r="AZ20" i="49"/>
  <c r="AW20" i="49"/>
  <c r="BE20" i="49"/>
  <c r="BB20" i="49"/>
  <c r="BF20" i="49"/>
  <c r="AS20" i="49"/>
  <c r="BD20" i="49"/>
  <c r="AQ20" i="49"/>
  <c r="AR20" i="49"/>
  <c r="AP20" i="49"/>
  <c r="BA20" i="49"/>
  <c r="AX20" i="49"/>
  <c r="AO22" i="49"/>
  <c r="C68" i="45"/>
  <c r="C77" i="45" s="1"/>
  <c r="F9" i="52"/>
  <c r="F12" i="52" s="1"/>
  <c r="G8" i="52"/>
  <c r="H8" i="51"/>
  <c r="G9" i="51"/>
  <c r="G12" i="51" s="1"/>
  <c r="Y28" i="50"/>
  <c r="X24" i="50"/>
  <c r="X41" i="50" s="1"/>
  <c r="I44" i="50"/>
  <c r="J39" i="50" s="1"/>
  <c r="AL28" i="50"/>
  <c r="AK24" i="50"/>
  <c r="AK41" i="50" s="1"/>
  <c r="I40" i="50"/>
  <c r="I26" i="50"/>
  <c r="J22" i="50" s="1"/>
  <c r="M14" i="50"/>
  <c r="N10" i="50"/>
  <c r="J30" i="50"/>
  <c r="K12" i="50"/>
  <c r="J16" i="50"/>
  <c r="J18" i="50" s="1"/>
  <c r="J37" i="50" s="1"/>
  <c r="D31" i="41"/>
  <c r="D32" i="41" s="1"/>
  <c r="D34" i="41" s="1"/>
  <c r="I31" i="41"/>
  <c r="I32" i="41" s="1"/>
  <c r="I34" i="41" s="1"/>
  <c r="L31" i="41"/>
  <c r="L32" i="41" s="1"/>
  <c r="L34" i="41" s="1"/>
  <c r="H18" i="41"/>
  <c r="E29" i="41"/>
  <c r="E31" i="41" s="1"/>
  <c r="E32" i="41" s="1"/>
  <c r="E34" i="41" s="1"/>
  <c r="F9" i="41"/>
  <c r="F10" i="41" s="1"/>
  <c r="F12" i="41" s="1"/>
  <c r="M18" i="41"/>
  <c r="E9" i="41"/>
  <c r="E10" i="41" s="1"/>
  <c r="E12" i="41" s="1"/>
  <c r="L18" i="41"/>
  <c r="D18" i="41"/>
  <c r="B14" i="41"/>
  <c r="I18" i="41"/>
  <c r="F29" i="41"/>
  <c r="N9" i="41"/>
  <c r="N10" i="41" s="1"/>
  <c r="N12" i="41" s="1"/>
  <c r="O6" i="41"/>
  <c r="N29" i="41"/>
  <c r="J29" i="41"/>
  <c r="J31" i="41" s="1"/>
  <c r="J32" i="41" s="1"/>
  <c r="J34" i="41" s="1"/>
  <c r="M9" i="41"/>
  <c r="M10" i="41" s="1"/>
  <c r="M12" i="41" s="1"/>
  <c r="I9" i="41"/>
  <c r="I10" i="41" s="1"/>
  <c r="I12" i="41" s="1"/>
  <c r="L9" i="41"/>
  <c r="L10" i="41" s="1"/>
  <c r="L12" i="41" s="1"/>
  <c r="H9" i="41"/>
  <c r="H10" i="41" s="1"/>
  <c r="H12" i="41" s="1"/>
  <c r="D9" i="41"/>
  <c r="D10" i="41" s="1"/>
  <c r="D12" i="41" s="1"/>
  <c r="O7" i="41"/>
  <c r="B18" i="41"/>
  <c r="K18" i="41"/>
  <c r="G18" i="41"/>
  <c r="C18" i="41"/>
  <c r="K31" i="41"/>
  <c r="K32" i="41" s="1"/>
  <c r="K34" i="41" s="1"/>
  <c r="J9" i="41"/>
  <c r="J10" i="41" s="1"/>
  <c r="J12" i="41" s="1"/>
  <c r="B9" i="41"/>
  <c r="B10" i="41" s="1"/>
  <c r="B12" i="41" s="1"/>
  <c r="B13" i="41" s="1"/>
  <c r="K9" i="41"/>
  <c r="K10" i="41" s="1"/>
  <c r="K12" i="41" s="1"/>
  <c r="G9" i="41"/>
  <c r="G10" i="41" s="1"/>
  <c r="G12" i="41" s="1"/>
  <c r="C9" i="41"/>
  <c r="C10" i="41" s="1"/>
  <c r="C12" i="41" s="1"/>
  <c r="B29" i="41"/>
  <c r="G9" i="49"/>
  <c r="F13" i="49"/>
  <c r="E13" i="49"/>
  <c r="H34" i="41"/>
  <c r="M31" i="41"/>
  <c r="M32" i="41" s="1"/>
  <c r="M34" i="41" s="1"/>
  <c r="F31" i="41"/>
  <c r="F32" i="41" s="1"/>
  <c r="F34" i="41" s="1"/>
  <c r="G32" i="41"/>
  <c r="G34" i="41" s="1"/>
  <c r="O28" i="41"/>
  <c r="C31" i="41"/>
  <c r="C32" i="41" s="1"/>
  <c r="C34" i="41" s="1"/>
  <c r="O17" i="41"/>
  <c r="D3" i="39"/>
  <c r="D5" i="39"/>
  <c r="C46" i="45"/>
  <c r="C48" i="45" s="1"/>
  <c r="B50" i="45"/>
  <c r="B48" i="45"/>
  <c r="AZ64" i="49" l="1"/>
  <c r="AZ66" i="49" s="1"/>
  <c r="AZ52" i="49"/>
  <c r="AZ54" i="49" s="1"/>
  <c r="AZ40" i="49"/>
  <c r="BB64" i="49"/>
  <c r="BB66" i="49" s="1"/>
  <c r="BB52" i="49"/>
  <c r="BB54" i="49" s="1"/>
  <c r="BB40" i="49"/>
  <c r="BA64" i="49"/>
  <c r="BA66" i="49" s="1"/>
  <c r="BA40" i="49"/>
  <c r="BA52" i="49"/>
  <c r="BA54" i="49" s="1"/>
  <c r="BD64" i="49"/>
  <c r="BD66" i="49" s="1"/>
  <c r="BD52" i="49"/>
  <c r="BD54" i="49" s="1"/>
  <c r="BD40" i="49"/>
  <c r="BE52" i="49"/>
  <c r="BE54" i="49" s="1"/>
  <c r="BE40" i="49"/>
  <c r="BE64" i="49"/>
  <c r="BE66" i="49" s="1"/>
  <c r="BC64" i="49"/>
  <c r="BC66" i="49" s="1"/>
  <c r="BC40" i="49"/>
  <c r="BC52" i="49"/>
  <c r="BC54" i="49" s="1"/>
  <c r="AI64" i="49"/>
  <c r="AI66" i="49" s="1"/>
  <c r="AI52" i="49"/>
  <c r="AI54" i="49" s="1"/>
  <c r="AI40" i="49"/>
  <c r="AM64" i="49"/>
  <c r="AM66" i="49" s="1"/>
  <c r="AM40" i="49"/>
  <c r="AM52" i="49"/>
  <c r="AM54" i="49" s="1"/>
  <c r="AK40" i="49"/>
  <c r="AK64" i="49"/>
  <c r="AK66" i="49" s="1"/>
  <c r="AK52" i="49"/>
  <c r="AK54" i="49" s="1"/>
  <c r="V64" i="49"/>
  <c r="V66" i="49" s="1"/>
  <c r="V52" i="49"/>
  <c r="V54" i="49" s="1"/>
  <c r="V40" i="49"/>
  <c r="T64" i="49"/>
  <c r="T66" i="49" s="1"/>
  <c r="T52" i="49"/>
  <c r="T54" i="49" s="1"/>
  <c r="T40" i="49"/>
  <c r="AA64" i="49"/>
  <c r="AA66" i="49" s="1"/>
  <c r="AA52" i="49"/>
  <c r="AA54" i="49" s="1"/>
  <c r="AA40" i="49"/>
  <c r="AR64" i="49"/>
  <c r="AR66" i="49" s="1"/>
  <c r="AR52" i="49"/>
  <c r="AR54" i="49" s="1"/>
  <c r="AR40" i="49"/>
  <c r="BF64" i="49"/>
  <c r="BF66" i="49" s="1"/>
  <c r="BF52" i="49"/>
  <c r="BF54" i="49" s="1"/>
  <c r="BF40" i="49"/>
  <c r="AU64" i="49"/>
  <c r="AU66" i="49" s="1"/>
  <c r="AU40" i="49"/>
  <c r="AU52" i="49"/>
  <c r="AU54" i="49" s="1"/>
  <c r="AD64" i="49"/>
  <c r="AD66" i="49" s="1"/>
  <c r="AD52" i="49"/>
  <c r="AD54" i="49" s="1"/>
  <c r="AD40" i="49"/>
  <c r="AN64" i="49"/>
  <c r="AN66" i="49" s="1"/>
  <c r="AN52" i="49"/>
  <c r="AN54" i="49" s="1"/>
  <c r="AN40" i="49"/>
  <c r="AG52" i="49"/>
  <c r="AG54" i="49" s="1"/>
  <c r="AG40" i="49"/>
  <c r="AG64" i="49"/>
  <c r="AG66" i="49" s="1"/>
  <c r="S64" i="49"/>
  <c r="S66" i="49" s="1"/>
  <c r="S52" i="49"/>
  <c r="S54" i="49" s="1"/>
  <c r="S40" i="49"/>
  <c r="X64" i="49"/>
  <c r="X66" i="49" s="1"/>
  <c r="X52" i="49"/>
  <c r="X54" i="49" s="1"/>
  <c r="X40" i="49"/>
  <c r="R64" i="49"/>
  <c r="R66" i="49" s="1"/>
  <c r="R52" i="49"/>
  <c r="R54" i="49" s="1"/>
  <c r="R40" i="49"/>
  <c r="Q52" i="49"/>
  <c r="Q54" i="49" s="1"/>
  <c r="Q64" i="49"/>
  <c r="Q66" i="49" s="1"/>
  <c r="Q40" i="49"/>
  <c r="AX64" i="49"/>
  <c r="AX66" i="49" s="1"/>
  <c r="AX52" i="49"/>
  <c r="AX54" i="49" s="1"/>
  <c r="AX40" i="49"/>
  <c r="AQ64" i="49"/>
  <c r="AQ66" i="49" s="1"/>
  <c r="AQ52" i="49"/>
  <c r="AQ54" i="49" s="1"/>
  <c r="AQ40" i="49"/>
  <c r="AV64" i="49"/>
  <c r="AV66" i="49" s="1"/>
  <c r="AV52" i="49"/>
  <c r="AV54" i="49" s="1"/>
  <c r="AV40" i="49"/>
  <c r="AT64" i="49"/>
  <c r="AT66" i="49" s="1"/>
  <c r="AT52" i="49"/>
  <c r="AT54" i="49" s="1"/>
  <c r="AT40" i="49"/>
  <c r="AF64" i="49"/>
  <c r="AF66" i="49" s="1"/>
  <c r="AF52" i="49"/>
  <c r="AF54" i="49" s="1"/>
  <c r="AF40" i="49"/>
  <c r="AJ64" i="49"/>
  <c r="AJ66" i="49" s="1"/>
  <c r="AJ52" i="49"/>
  <c r="AJ54" i="49" s="1"/>
  <c r="AJ40" i="49"/>
  <c r="AC64" i="49"/>
  <c r="AC66" i="49" s="1"/>
  <c r="AC40" i="49"/>
  <c r="AC52" i="49"/>
  <c r="AC54" i="49" s="1"/>
  <c r="U40" i="49"/>
  <c r="U64" i="49"/>
  <c r="U66" i="49" s="1"/>
  <c r="U52" i="49"/>
  <c r="U54" i="49" s="1"/>
  <c r="Z64" i="49"/>
  <c r="Z66" i="49" s="1"/>
  <c r="Z52" i="49"/>
  <c r="Z54" i="49" s="1"/>
  <c r="Z40" i="49"/>
  <c r="AP64" i="49"/>
  <c r="AP66" i="49" s="1"/>
  <c r="AP52" i="49"/>
  <c r="AP54" i="49" s="1"/>
  <c r="AP40" i="49"/>
  <c r="AS64" i="49"/>
  <c r="AS66" i="49" s="1"/>
  <c r="AS40" i="49"/>
  <c r="AS52" i="49"/>
  <c r="AS54" i="49" s="1"/>
  <c r="AW52" i="49"/>
  <c r="AW54" i="49" s="1"/>
  <c r="AW64" i="49"/>
  <c r="AW66" i="49" s="1"/>
  <c r="AW40" i="49"/>
  <c r="AY52" i="49"/>
  <c r="AY54" i="49" s="1"/>
  <c r="AY64" i="49"/>
  <c r="AY66" i="49" s="1"/>
  <c r="AY40" i="49"/>
  <c r="AH64" i="49"/>
  <c r="AH66" i="49" s="1"/>
  <c r="AH52" i="49"/>
  <c r="AH54" i="49" s="1"/>
  <c r="AH40" i="49"/>
  <c r="AL64" i="49"/>
  <c r="AL66" i="49" s="1"/>
  <c r="AL52" i="49"/>
  <c r="AL54" i="49" s="1"/>
  <c r="AL40" i="49"/>
  <c r="AE64" i="49"/>
  <c r="AE66" i="49" s="1"/>
  <c r="AE40" i="49"/>
  <c r="AE52" i="49"/>
  <c r="AE54" i="49" s="1"/>
  <c r="Y52" i="49"/>
  <c r="Y54" i="49" s="1"/>
  <c r="Y40" i="49"/>
  <c r="Y64" i="49"/>
  <c r="Y66" i="49" s="1"/>
  <c r="P64" i="49"/>
  <c r="P66" i="49" s="1"/>
  <c r="P52" i="49"/>
  <c r="P54" i="49" s="1"/>
  <c r="P40" i="49"/>
  <c r="W64" i="49"/>
  <c r="W66" i="49" s="1"/>
  <c r="W40" i="49"/>
  <c r="W52" i="49"/>
  <c r="W54" i="49" s="1"/>
  <c r="M71" i="49"/>
  <c r="N63" i="49" s="1"/>
  <c r="N67" i="49" s="1"/>
  <c r="N69" i="49" s="1"/>
  <c r="L59" i="49"/>
  <c r="M51" i="49" s="1"/>
  <c r="M55" i="49" s="1"/>
  <c r="M57" i="49" s="1"/>
  <c r="L47" i="49"/>
  <c r="M39" i="49" s="1"/>
  <c r="M43" i="49" s="1"/>
  <c r="M45" i="49" s="1"/>
  <c r="AX22" i="49"/>
  <c r="AX30" i="49"/>
  <c r="AQ22" i="49"/>
  <c r="AQ30" i="49"/>
  <c r="BB22" i="49"/>
  <c r="BB30" i="49"/>
  <c r="AV22" i="49"/>
  <c r="AV30" i="49"/>
  <c r="AT22" i="49"/>
  <c r="AT30" i="49"/>
  <c r="AF22" i="49"/>
  <c r="AF30" i="49"/>
  <c r="AJ22" i="49"/>
  <c r="AJ30" i="49"/>
  <c r="AC22" i="49"/>
  <c r="AC30" i="49"/>
  <c r="U22" i="49"/>
  <c r="U30" i="49"/>
  <c r="Z22" i="49"/>
  <c r="Z30" i="49"/>
  <c r="BA22" i="49"/>
  <c r="BA30" i="49"/>
  <c r="BD22" i="49"/>
  <c r="BD30" i="49"/>
  <c r="BE22" i="49"/>
  <c r="BE30" i="49"/>
  <c r="BC22" i="49"/>
  <c r="BC30" i="49"/>
  <c r="AI22" i="49"/>
  <c r="AI30" i="49"/>
  <c r="AM22" i="49"/>
  <c r="AM30" i="49"/>
  <c r="AK22" i="49"/>
  <c r="AK30" i="49"/>
  <c r="V22" i="49"/>
  <c r="V30" i="49"/>
  <c r="T22" i="49"/>
  <c r="T30" i="49"/>
  <c r="AA22" i="49"/>
  <c r="AA30" i="49"/>
  <c r="AP22" i="49"/>
  <c r="AP30" i="49"/>
  <c r="AS22" i="49"/>
  <c r="AS30" i="49"/>
  <c r="AW22" i="49"/>
  <c r="AW30" i="49"/>
  <c r="AY22" i="49"/>
  <c r="AY30" i="49"/>
  <c r="AH22" i="49"/>
  <c r="AH30" i="49"/>
  <c r="AL22" i="49"/>
  <c r="AL30" i="49"/>
  <c r="AE22" i="49"/>
  <c r="AE30" i="49"/>
  <c r="Y22" i="49"/>
  <c r="Y30" i="49"/>
  <c r="P22" i="49"/>
  <c r="P23" i="49" s="1"/>
  <c r="P25" i="49" s="1"/>
  <c r="Q19" i="49" s="1"/>
  <c r="P30" i="49"/>
  <c r="W22" i="49"/>
  <c r="W30" i="49"/>
  <c r="AR22" i="49"/>
  <c r="AR30" i="49"/>
  <c r="BF22" i="49"/>
  <c r="BF30" i="49"/>
  <c r="AZ22" i="49"/>
  <c r="AZ30" i="49"/>
  <c r="AU22" i="49"/>
  <c r="AU30" i="49"/>
  <c r="AD22" i="49"/>
  <c r="AD30" i="49"/>
  <c r="AN22" i="49"/>
  <c r="AN30" i="49"/>
  <c r="AG22" i="49"/>
  <c r="AG30" i="49"/>
  <c r="S22" i="49"/>
  <c r="S30" i="49"/>
  <c r="X22" i="49"/>
  <c r="X30" i="49"/>
  <c r="R22" i="49"/>
  <c r="R30" i="49"/>
  <c r="Q22" i="49"/>
  <c r="Q30" i="49"/>
  <c r="G13" i="49"/>
  <c r="G9" i="52"/>
  <c r="G12" i="52" s="1"/>
  <c r="H8" i="52"/>
  <c r="I8" i="51"/>
  <c r="H9" i="51"/>
  <c r="H12" i="51" s="1"/>
  <c r="J26" i="50"/>
  <c r="J40" i="50"/>
  <c r="J44" i="50" s="1"/>
  <c r="K39" i="50" s="1"/>
  <c r="K30" i="50"/>
  <c r="K16" i="50"/>
  <c r="K18" i="50" s="1"/>
  <c r="K37" i="50" s="1"/>
  <c r="L12" i="50"/>
  <c r="AM28" i="50"/>
  <c r="AL24" i="50"/>
  <c r="AL41" i="50" s="1"/>
  <c r="O10" i="50"/>
  <c r="N14" i="50"/>
  <c r="Z28" i="50"/>
  <c r="Y24" i="50"/>
  <c r="Y41" i="50" s="1"/>
  <c r="O29" i="41"/>
  <c r="L13" i="41"/>
  <c r="M13" i="41"/>
  <c r="G13" i="41"/>
  <c r="O10" i="41"/>
  <c r="O12" i="41"/>
  <c r="N13" i="41"/>
  <c r="B15" i="41" s="1"/>
  <c r="C42" i="41" s="1"/>
  <c r="F14" i="24" s="1"/>
  <c r="I14" i="24" s="1"/>
  <c r="I13" i="41"/>
  <c r="H13" i="41"/>
  <c r="N31" i="41"/>
  <c r="N32" i="41" s="1"/>
  <c r="N34" i="41" s="1"/>
  <c r="C13" i="41"/>
  <c r="J13" i="41"/>
  <c r="E13" i="41"/>
  <c r="D13" i="41"/>
  <c r="B25" i="41"/>
  <c r="B20" i="41"/>
  <c r="B21" i="41" s="1"/>
  <c r="K13" i="41"/>
  <c r="F13" i="41"/>
  <c r="B36" i="41"/>
  <c r="B31" i="41"/>
  <c r="B32" i="41" s="1"/>
  <c r="O32" i="41" s="1"/>
  <c r="O9" i="41"/>
  <c r="D6" i="39"/>
  <c r="D47" i="45"/>
  <c r="E47" i="45" s="1"/>
  <c r="B5" i="39" s="1"/>
  <c r="D46" i="45"/>
  <c r="E46" i="45" s="1"/>
  <c r="B4" i="39" s="1"/>
  <c r="D45" i="45"/>
  <c r="E5" i="39" l="1"/>
  <c r="D8" i="24"/>
  <c r="E4" i="39"/>
  <c r="D7" i="24"/>
  <c r="N71" i="49"/>
  <c r="O63" i="49" s="1"/>
  <c r="O67" i="49" s="1"/>
  <c r="O69" i="49" s="1"/>
  <c r="M59" i="49"/>
  <c r="N51" i="49" s="1"/>
  <c r="N55" i="49" s="1"/>
  <c r="N57" i="49" s="1"/>
  <c r="M47" i="49"/>
  <c r="N39" i="49" s="1"/>
  <c r="N43" i="49" s="1"/>
  <c r="N45" i="49" s="1"/>
  <c r="N47" i="49" s="1"/>
  <c r="O39" i="49" s="1"/>
  <c r="O43" i="49" s="1"/>
  <c r="O45" i="49" s="1"/>
  <c r="O47" i="49" s="1"/>
  <c r="P39" i="49" s="1"/>
  <c r="Q23" i="49"/>
  <c r="Q25" i="49" s="1"/>
  <c r="R19" i="49" s="1"/>
  <c r="R23" i="49" s="1"/>
  <c r="R25" i="49" s="1"/>
  <c r="S19" i="49" s="1"/>
  <c r="S23" i="49" s="1"/>
  <c r="S25" i="49" s="1"/>
  <c r="T19" i="49" s="1"/>
  <c r="T23" i="49" s="1"/>
  <c r="T25" i="49" s="1"/>
  <c r="U19" i="49" s="1"/>
  <c r="U23" i="49" s="1"/>
  <c r="U25" i="49" s="1"/>
  <c r="V19" i="49" s="1"/>
  <c r="V23" i="49" s="1"/>
  <c r="V25" i="49" s="1"/>
  <c r="W19" i="49" s="1"/>
  <c r="W23" i="49" s="1"/>
  <c r="W25" i="49" s="1"/>
  <c r="X19" i="49" s="1"/>
  <c r="X23" i="49" s="1"/>
  <c r="X25" i="49" s="1"/>
  <c r="Y19" i="49" s="1"/>
  <c r="Y23" i="49" s="1"/>
  <c r="Y25" i="49" s="1"/>
  <c r="Z19" i="49" s="1"/>
  <c r="Z23" i="49" s="1"/>
  <c r="Z25" i="49" s="1"/>
  <c r="AA19" i="49" s="1"/>
  <c r="AA23" i="49" s="1"/>
  <c r="AA25" i="49" s="1"/>
  <c r="AB19" i="49" s="1"/>
  <c r="AB23" i="49" s="1"/>
  <c r="AB25" i="49" s="1"/>
  <c r="AC19" i="49" s="1"/>
  <c r="AC23" i="49" s="1"/>
  <c r="AC25" i="49" s="1"/>
  <c r="AD19" i="49" s="1"/>
  <c r="AD23" i="49" s="1"/>
  <c r="AD25" i="49" s="1"/>
  <c r="AE19" i="49" s="1"/>
  <c r="AE23" i="49" s="1"/>
  <c r="AE25" i="49" s="1"/>
  <c r="AF19" i="49" s="1"/>
  <c r="AF23" i="49" s="1"/>
  <c r="AF25" i="49" s="1"/>
  <c r="AG19" i="49" s="1"/>
  <c r="AG23" i="49" s="1"/>
  <c r="AG25" i="49" s="1"/>
  <c r="AH19" i="49" s="1"/>
  <c r="AH23" i="49" s="1"/>
  <c r="AH25" i="49" s="1"/>
  <c r="AI19" i="49" s="1"/>
  <c r="AI23" i="49" s="1"/>
  <c r="AI25" i="49" s="1"/>
  <c r="AJ19" i="49" s="1"/>
  <c r="AJ23" i="49" s="1"/>
  <c r="AJ25" i="49" s="1"/>
  <c r="AK19" i="49" s="1"/>
  <c r="AK23" i="49" s="1"/>
  <c r="AK25" i="49" s="1"/>
  <c r="AL19" i="49" s="1"/>
  <c r="AL23" i="49" s="1"/>
  <c r="AL25" i="49" s="1"/>
  <c r="AM19" i="49" s="1"/>
  <c r="AM23" i="49" s="1"/>
  <c r="AM25" i="49" s="1"/>
  <c r="AN19" i="49" s="1"/>
  <c r="AN23" i="49" s="1"/>
  <c r="AN25" i="49" s="1"/>
  <c r="AO19" i="49" s="1"/>
  <c r="AO23" i="49" s="1"/>
  <c r="AO25" i="49" s="1"/>
  <c r="AP19" i="49" s="1"/>
  <c r="AP23" i="49" s="1"/>
  <c r="AP25" i="49" s="1"/>
  <c r="AQ19" i="49" s="1"/>
  <c r="AQ23" i="49" s="1"/>
  <c r="AQ25" i="49" s="1"/>
  <c r="AR19" i="49" s="1"/>
  <c r="AR23" i="49" s="1"/>
  <c r="AR25" i="49" s="1"/>
  <c r="AS19" i="49" s="1"/>
  <c r="AS23" i="49" s="1"/>
  <c r="AS25" i="49" s="1"/>
  <c r="AT19" i="49" s="1"/>
  <c r="AT23" i="49" s="1"/>
  <c r="AT25" i="49" s="1"/>
  <c r="AU19" i="49" s="1"/>
  <c r="AU23" i="49" s="1"/>
  <c r="AU25" i="49" s="1"/>
  <c r="AV19" i="49" s="1"/>
  <c r="AV23" i="49" s="1"/>
  <c r="AV25" i="49" s="1"/>
  <c r="AW19" i="49" s="1"/>
  <c r="AW23" i="49" s="1"/>
  <c r="AW25" i="49" s="1"/>
  <c r="AX19" i="49" s="1"/>
  <c r="AX23" i="49" s="1"/>
  <c r="AX25" i="49" s="1"/>
  <c r="AY19" i="49" s="1"/>
  <c r="AY23" i="49" s="1"/>
  <c r="AY25" i="49" s="1"/>
  <c r="AZ19" i="49" s="1"/>
  <c r="AZ23" i="49" s="1"/>
  <c r="AZ25" i="49" s="1"/>
  <c r="BA19" i="49" s="1"/>
  <c r="BA23" i="49" s="1"/>
  <c r="BA25" i="49" s="1"/>
  <c r="BB19" i="49" s="1"/>
  <c r="BB23" i="49" s="1"/>
  <c r="BB25" i="49" s="1"/>
  <c r="BC19" i="49" s="1"/>
  <c r="BC23" i="49" s="1"/>
  <c r="BC25" i="49" s="1"/>
  <c r="BD19" i="49" s="1"/>
  <c r="BD23" i="49" s="1"/>
  <c r="BD25" i="49" s="1"/>
  <c r="BE19" i="49" s="1"/>
  <c r="BE23" i="49" s="1"/>
  <c r="BE25" i="49" s="1"/>
  <c r="BF19" i="49" s="1"/>
  <c r="BF23" i="49" s="1"/>
  <c r="BF25" i="49" s="1"/>
  <c r="AA42" i="49"/>
  <c r="AA32" i="49"/>
  <c r="V42" i="49"/>
  <c r="V32" i="49"/>
  <c r="AM42" i="49"/>
  <c r="AM32" i="49"/>
  <c r="BC42" i="49"/>
  <c r="BC32" i="49"/>
  <c r="BD42" i="49"/>
  <c r="BD32" i="49"/>
  <c r="Z42" i="49"/>
  <c r="Z32" i="49"/>
  <c r="AC42" i="49"/>
  <c r="AC32" i="49"/>
  <c r="AF42" i="49"/>
  <c r="AF32" i="49"/>
  <c r="AV42" i="49"/>
  <c r="AV32" i="49"/>
  <c r="AQ42" i="49"/>
  <c r="AQ32" i="49"/>
  <c r="Q42" i="49"/>
  <c r="Q32" i="49"/>
  <c r="X42" i="49"/>
  <c r="X32" i="49"/>
  <c r="AG42" i="49"/>
  <c r="AG32" i="49"/>
  <c r="AD42" i="49"/>
  <c r="AD32" i="49"/>
  <c r="AZ42" i="49"/>
  <c r="AZ32" i="49"/>
  <c r="AR42" i="49"/>
  <c r="AR32" i="49"/>
  <c r="P42" i="49"/>
  <c r="P32" i="49"/>
  <c r="P33" i="49" s="1"/>
  <c r="P35" i="49" s="1"/>
  <c r="Q29" i="49" s="1"/>
  <c r="Q33" i="49" s="1"/>
  <c r="Q35" i="49" s="1"/>
  <c r="R29" i="49" s="1"/>
  <c r="AE42" i="49"/>
  <c r="AE32" i="49"/>
  <c r="AH42" i="49"/>
  <c r="AH32" i="49"/>
  <c r="AW42" i="49"/>
  <c r="AW32" i="49"/>
  <c r="AP42" i="49"/>
  <c r="AP32" i="49"/>
  <c r="AK42" i="49"/>
  <c r="AK32" i="49"/>
  <c r="AI42" i="49"/>
  <c r="AI32" i="49"/>
  <c r="BE42" i="49"/>
  <c r="BE32" i="49"/>
  <c r="BA42" i="49"/>
  <c r="BA32" i="49"/>
  <c r="U42" i="49"/>
  <c r="U32" i="49"/>
  <c r="AJ42" i="49"/>
  <c r="AJ32" i="49"/>
  <c r="AT42" i="49"/>
  <c r="AT32" i="49"/>
  <c r="AX42" i="49"/>
  <c r="AX32" i="49"/>
  <c r="T42" i="49"/>
  <c r="T32" i="49"/>
  <c r="BB42" i="49"/>
  <c r="BB32" i="49"/>
  <c r="R42" i="49"/>
  <c r="R32" i="49"/>
  <c r="S42" i="49"/>
  <c r="S32" i="49"/>
  <c r="AN42" i="49"/>
  <c r="AN32" i="49"/>
  <c r="AU42" i="49"/>
  <c r="AU32" i="49"/>
  <c r="BF42" i="49"/>
  <c r="BF32" i="49"/>
  <c r="W42" i="49"/>
  <c r="W32" i="49"/>
  <c r="Y42" i="49"/>
  <c r="Y32" i="49"/>
  <c r="AL42" i="49"/>
  <c r="AL32" i="49"/>
  <c r="AY42" i="49"/>
  <c r="AY32" i="49"/>
  <c r="AS42" i="49"/>
  <c r="AS32" i="49"/>
  <c r="H9" i="52"/>
  <c r="H12" i="52" s="1"/>
  <c r="I8" i="52"/>
  <c r="I9" i="51"/>
  <c r="I12" i="51" s="1"/>
  <c r="J8" i="51"/>
  <c r="P10" i="50"/>
  <c r="O14" i="50"/>
  <c r="L16" i="50"/>
  <c r="L18" i="50" s="1"/>
  <c r="L37" i="50" s="1"/>
  <c r="M12" i="50"/>
  <c r="L30" i="50"/>
  <c r="AA28" i="50"/>
  <c r="Z24" i="50"/>
  <c r="Z41" i="50" s="1"/>
  <c r="AM24" i="50"/>
  <c r="AM41" i="50" s="1"/>
  <c r="AN28" i="50"/>
  <c r="K22" i="50"/>
  <c r="O31" i="41"/>
  <c r="D48" i="45"/>
  <c r="E45" i="45"/>
  <c r="D6" i="49" l="1"/>
  <c r="D5" i="49" s="1"/>
  <c r="O71" i="49"/>
  <c r="P63" i="49" s="1"/>
  <c r="P67" i="49" s="1"/>
  <c r="P69" i="49" s="1"/>
  <c r="N59" i="49"/>
  <c r="O51" i="49" s="1"/>
  <c r="O55" i="49" s="1"/>
  <c r="O57" i="49" s="1"/>
  <c r="P43" i="49"/>
  <c r="P45" i="49" s="1"/>
  <c r="R33" i="49"/>
  <c r="R35" i="49" s="1"/>
  <c r="S29" i="49" s="1"/>
  <c r="S33" i="49" s="1"/>
  <c r="S35" i="49" s="1"/>
  <c r="I12" i="52"/>
  <c r="I9" i="52"/>
  <c r="J8" i="52"/>
  <c r="J9" i="51"/>
  <c r="J12" i="51" s="1"/>
  <c r="K8" i="51"/>
  <c r="M30" i="50"/>
  <c r="N12" i="50"/>
  <c r="M16" i="50"/>
  <c r="M18" i="50" s="1"/>
  <c r="M37" i="50" s="1"/>
  <c r="P14" i="50"/>
  <c r="Q10" i="50"/>
  <c r="K40" i="50"/>
  <c r="K44" i="50" s="1"/>
  <c r="L39" i="50" s="1"/>
  <c r="K26" i="50"/>
  <c r="L22" i="50" s="1"/>
  <c r="AO28" i="50"/>
  <c r="AN24" i="50"/>
  <c r="AN41" i="50" s="1"/>
  <c r="AB28" i="50"/>
  <c r="AA24" i="50"/>
  <c r="AA41" i="50" s="1"/>
  <c r="B3" i="39"/>
  <c r="D6" i="24" s="1"/>
  <c r="E48" i="45"/>
  <c r="D5" i="24" l="1"/>
  <c r="T29" i="49"/>
  <c r="T33" i="49" s="1"/>
  <c r="T35" i="49" s="1"/>
  <c r="U29" i="49" s="1"/>
  <c r="U33" i="49" s="1"/>
  <c r="U35" i="49" s="1"/>
  <c r="V29" i="49" s="1"/>
  <c r="V33" i="49" s="1"/>
  <c r="V35" i="49" s="1"/>
  <c r="W29" i="49" s="1"/>
  <c r="W33" i="49" s="1"/>
  <c r="W35" i="49" s="1"/>
  <c r="X29" i="49" s="1"/>
  <c r="X33" i="49" s="1"/>
  <c r="X35" i="49" s="1"/>
  <c r="Y29" i="49" s="1"/>
  <c r="Y33" i="49" s="1"/>
  <c r="Y35" i="49" s="1"/>
  <c r="Z29" i="49" s="1"/>
  <c r="Z33" i="49" s="1"/>
  <c r="Z35" i="49" s="1"/>
  <c r="AA29" i="49" s="1"/>
  <c r="AA33" i="49" s="1"/>
  <c r="AA35" i="49" s="1"/>
  <c r="AB29" i="49" s="1"/>
  <c r="AB33" i="49" s="1"/>
  <c r="AB35" i="49" s="1"/>
  <c r="AC29" i="49" s="1"/>
  <c r="AC33" i="49" s="1"/>
  <c r="AC35" i="49" s="1"/>
  <c r="AD29" i="49" s="1"/>
  <c r="AD33" i="49" s="1"/>
  <c r="AD35" i="49" s="1"/>
  <c r="AE29" i="49" s="1"/>
  <c r="AE33" i="49" s="1"/>
  <c r="AE35" i="49" s="1"/>
  <c r="AF29" i="49" s="1"/>
  <c r="AF33" i="49" s="1"/>
  <c r="AF35" i="49" s="1"/>
  <c r="AG29" i="49" s="1"/>
  <c r="AG33" i="49" s="1"/>
  <c r="AG35" i="49" s="1"/>
  <c r="AH29" i="49" s="1"/>
  <c r="AH33" i="49" s="1"/>
  <c r="AH35" i="49" s="1"/>
  <c r="AI29" i="49" s="1"/>
  <c r="AI33" i="49" s="1"/>
  <c r="AI35" i="49" s="1"/>
  <c r="AJ29" i="49" s="1"/>
  <c r="AJ33" i="49" s="1"/>
  <c r="AJ35" i="49" s="1"/>
  <c r="AK29" i="49" s="1"/>
  <c r="AK33" i="49" s="1"/>
  <c r="AK35" i="49" s="1"/>
  <c r="AL29" i="49" s="1"/>
  <c r="AL33" i="49" s="1"/>
  <c r="AL35" i="49" s="1"/>
  <c r="AM29" i="49" s="1"/>
  <c r="AM33" i="49" s="1"/>
  <c r="AM35" i="49" s="1"/>
  <c r="AN29" i="49" s="1"/>
  <c r="AN33" i="49" s="1"/>
  <c r="AN35" i="49" s="1"/>
  <c r="AO29" i="49" s="1"/>
  <c r="AO33" i="49" s="1"/>
  <c r="AO35" i="49" s="1"/>
  <c r="AP29" i="49" s="1"/>
  <c r="AP33" i="49" s="1"/>
  <c r="AP35" i="49" s="1"/>
  <c r="AQ29" i="49" s="1"/>
  <c r="AQ33" i="49" s="1"/>
  <c r="AQ35" i="49" s="1"/>
  <c r="AR29" i="49" s="1"/>
  <c r="AR33" i="49" s="1"/>
  <c r="AR35" i="49" s="1"/>
  <c r="AS29" i="49" s="1"/>
  <c r="AS33" i="49" s="1"/>
  <c r="AS35" i="49" s="1"/>
  <c r="AT29" i="49" s="1"/>
  <c r="AT33" i="49" s="1"/>
  <c r="AT35" i="49" s="1"/>
  <c r="AU29" i="49" s="1"/>
  <c r="AU33" i="49" s="1"/>
  <c r="AU35" i="49" s="1"/>
  <c r="AV29" i="49" s="1"/>
  <c r="AV33" i="49" s="1"/>
  <c r="AV35" i="49" s="1"/>
  <c r="AW29" i="49" s="1"/>
  <c r="AW33" i="49" s="1"/>
  <c r="AW35" i="49" s="1"/>
  <c r="AX29" i="49" s="1"/>
  <c r="AX33" i="49" s="1"/>
  <c r="AX35" i="49" s="1"/>
  <c r="AY29" i="49" s="1"/>
  <c r="AY33" i="49" s="1"/>
  <c r="AY35" i="49" s="1"/>
  <c r="AZ29" i="49" s="1"/>
  <c r="AZ33" i="49" s="1"/>
  <c r="AZ35" i="49" s="1"/>
  <c r="BA29" i="49" s="1"/>
  <c r="BA33" i="49" s="1"/>
  <c r="BA35" i="49" s="1"/>
  <c r="BB29" i="49" s="1"/>
  <c r="BB33" i="49" s="1"/>
  <c r="BB35" i="49" s="1"/>
  <c r="BC29" i="49" s="1"/>
  <c r="BC33" i="49" s="1"/>
  <c r="BC35" i="49" s="1"/>
  <c r="BD29" i="49" s="1"/>
  <c r="BD33" i="49" s="1"/>
  <c r="BD35" i="49" s="1"/>
  <c r="BE29" i="49" s="1"/>
  <c r="BE33" i="49" s="1"/>
  <c r="BE35" i="49" s="1"/>
  <c r="BF29" i="49" s="1"/>
  <c r="BF33" i="49" s="1"/>
  <c r="BF35" i="49" s="1"/>
  <c r="D8" i="49"/>
  <c r="D7" i="49" s="1"/>
  <c r="P71" i="49"/>
  <c r="Q63" i="49" s="1"/>
  <c r="Q67" i="49" s="1"/>
  <c r="Q69" i="49" s="1"/>
  <c r="O59" i="49"/>
  <c r="P51" i="49" s="1"/>
  <c r="P55" i="49" s="1"/>
  <c r="P57" i="49" s="1"/>
  <c r="P47" i="49"/>
  <c r="Q39" i="49" s="1"/>
  <c r="Q43" i="49" s="1"/>
  <c r="Q45" i="49" s="1"/>
  <c r="Q47" i="49" s="1"/>
  <c r="R39" i="49" s="1"/>
  <c r="R43" i="49" s="1"/>
  <c r="R45" i="49" s="1"/>
  <c r="J9" i="52"/>
  <c r="J12" i="52" s="1"/>
  <c r="K8" i="52"/>
  <c r="K12" i="51"/>
  <c r="L8" i="51"/>
  <c r="L9" i="51" s="1"/>
  <c r="K9" i="51"/>
  <c r="L40" i="50"/>
  <c r="L26" i="50"/>
  <c r="M22" i="50" s="1"/>
  <c r="L44" i="50"/>
  <c r="M39" i="50" s="1"/>
  <c r="N30" i="50"/>
  <c r="N16" i="50"/>
  <c r="N18" i="50" s="1"/>
  <c r="N37" i="50" s="1"/>
  <c r="O12" i="50"/>
  <c r="AP28" i="50"/>
  <c r="AO24" i="50"/>
  <c r="AO41" i="50" s="1"/>
  <c r="AC28" i="50"/>
  <c r="AB24" i="50"/>
  <c r="AB41" i="50" s="1"/>
  <c r="Q14" i="50"/>
  <c r="R10" i="50"/>
  <c r="B6" i="39"/>
  <c r="E6" i="39" s="1"/>
  <c r="E3" i="39"/>
  <c r="Q71" i="49" l="1"/>
  <c r="R63" i="49" s="1"/>
  <c r="R67" i="49" s="1"/>
  <c r="R69" i="49" s="1"/>
  <c r="P59" i="49"/>
  <c r="Q51" i="49" s="1"/>
  <c r="Q55" i="49" s="1"/>
  <c r="Q57" i="49" s="1"/>
  <c r="R47" i="49"/>
  <c r="S39" i="49" s="1"/>
  <c r="S43" i="49" s="1"/>
  <c r="S45" i="49" s="1"/>
  <c r="K9" i="52"/>
  <c r="K12" i="52" s="1"/>
  <c r="L8" i="52"/>
  <c r="L12" i="51"/>
  <c r="S10" i="50"/>
  <c r="R14" i="50"/>
  <c r="O16" i="50"/>
  <c r="O18" i="50" s="1"/>
  <c r="O37" i="50" s="1"/>
  <c r="O30" i="50"/>
  <c r="P12" i="50"/>
  <c r="AD28" i="50"/>
  <c r="AC24" i="50"/>
  <c r="AC41" i="50" s="1"/>
  <c r="M40" i="50"/>
  <c r="M26" i="50"/>
  <c r="N22" i="50" s="1"/>
  <c r="M44" i="50"/>
  <c r="N39" i="50" s="1"/>
  <c r="AQ28" i="50"/>
  <c r="AP24" i="50"/>
  <c r="AP41" i="50" s="1"/>
  <c r="R71" i="49" l="1"/>
  <c r="S63" i="49" s="1"/>
  <c r="S67" i="49" s="1"/>
  <c r="S69" i="49" s="1"/>
  <c r="Q59" i="49"/>
  <c r="R51" i="49" s="1"/>
  <c r="R55" i="49" s="1"/>
  <c r="R57" i="49" s="1"/>
  <c r="S47" i="49"/>
  <c r="L9" i="52"/>
  <c r="L12" i="52" s="1"/>
  <c r="M8" i="52"/>
  <c r="N40" i="50"/>
  <c r="N44" i="50" s="1"/>
  <c r="O39" i="50" s="1"/>
  <c r="N26" i="50"/>
  <c r="O22" i="50" s="1"/>
  <c r="AE28" i="50"/>
  <c r="AD24" i="50"/>
  <c r="AD41" i="50" s="1"/>
  <c r="AR28" i="50"/>
  <c r="AQ24" i="50"/>
  <c r="AQ41" i="50" s="1"/>
  <c r="P16" i="50"/>
  <c r="P18" i="50" s="1"/>
  <c r="P37" i="50" s="1"/>
  <c r="P30" i="50"/>
  <c r="Q12" i="50"/>
  <c r="T10" i="50"/>
  <c r="S14" i="50"/>
  <c r="T39" i="49" l="1"/>
  <c r="T43" i="49" s="1"/>
  <c r="T45" i="49" s="1"/>
  <c r="D10" i="49"/>
  <c r="S71" i="49"/>
  <c r="R59" i="49"/>
  <c r="S51" i="49" s="1"/>
  <c r="S55" i="49" s="1"/>
  <c r="S57" i="49" s="1"/>
  <c r="T47" i="49"/>
  <c r="U39" i="49" s="1"/>
  <c r="U43" i="49" s="1"/>
  <c r="U45" i="49" s="1"/>
  <c r="M9" i="52"/>
  <c r="M12" i="52" s="1"/>
  <c r="N8" i="52"/>
  <c r="AF28" i="50"/>
  <c r="AF24" i="50" s="1"/>
  <c r="AF41" i="50" s="1"/>
  <c r="AE24" i="50"/>
  <c r="AE41" i="50" s="1"/>
  <c r="O40" i="50"/>
  <c r="O44" i="50" s="1"/>
  <c r="P39" i="50" s="1"/>
  <c r="O26" i="50"/>
  <c r="P22" i="50" s="1"/>
  <c r="T14" i="50"/>
  <c r="U10" i="50"/>
  <c r="Q30" i="50"/>
  <c r="R12" i="50"/>
  <c r="Q16" i="50"/>
  <c r="Q18" i="50" s="1"/>
  <c r="Q37" i="50" s="1"/>
  <c r="AR24" i="50"/>
  <c r="AR41" i="50" s="1"/>
  <c r="AS28" i="50"/>
  <c r="T63" i="49" l="1"/>
  <c r="T67" i="49" s="1"/>
  <c r="T69" i="49" s="1"/>
  <c r="D12" i="49"/>
  <c r="T71" i="49"/>
  <c r="U63" i="49" s="1"/>
  <c r="U67" i="49" s="1"/>
  <c r="U69" i="49" s="1"/>
  <c r="S59" i="49"/>
  <c r="U47" i="49"/>
  <c r="V39" i="49" s="1"/>
  <c r="V43" i="49" s="1"/>
  <c r="V45" i="49" s="1"/>
  <c r="N9" i="52"/>
  <c r="N12" i="52" s="1"/>
  <c r="O12" i="52" s="1"/>
  <c r="O8" i="52"/>
  <c r="O9" i="52" s="1"/>
  <c r="R30" i="50"/>
  <c r="R16" i="50"/>
  <c r="R18" i="50" s="1"/>
  <c r="R37" i="50" s="1"/>
  <c r="S12" i="50"/>
  <c r="AT28" i="50"/>
  <c r="AS24" i="50"/>
  <c r="AS41" i="50" s="1"/>
  <c r="U14" i="50"/>
  <c r="V10" i="50"/>
  <c r="P26" i="50"/>
  <c r="Q22" i="50" s="1"/>
  <c r="P40" i="50"/>
  <c r="P44" i="50" s="1"/>
  <c r="Q39" i="50" s="1"/>
  <c r="T51" i="49" l="1"/>
  <c r="T55" i="49" s="1"/>
  <c r="T57" i="49" s="1"/>
  <c r="T59" i="49" s="1"/>
  <c r="U51" i="49" s="1"/>
  <c r="U55" i="49" s="1"/>
  <c r="U57" i="49" s="1"/>
  <c r="D11" i="49"/>
  <c r="D9" i="49" s="1"/>
  <c r="D13" i="49" s="1"/>
  <c r="U71" i="49"/>
  <c r="V63" i="49" s="1"/>
  <c r="V67" i="49" s="1"/>
  <c r="V69" i="49" s="1"/>
  <c r="V47" i="49"/>
  <c r="W39" i="49" s="1"/>
  <c r="W43" i="49" s="1"/>
  <c r="W45" i="49" s="1"/>
  <c r="W10" i="50"/>
  <c r="V14" i="50"/>
  <c r="AU28" i="50"/>
  <c r="AT24" i="50"/>
  <c r="AT41" i="50" s="1"/>
  <c r="S30" i="50"/>
  <c r="S16" i="50"/>
  <c r="S18" i="50" s="1"/>
  <c r="S37" i="50" s="1"/>
  <c r="T12" i="50"/>
  <c r="Q40" i="50"/>
  <c r="Q44" i="50" s="1"/>
  <c r="R39" i="50" s="1"/>
  <c r="Q26" i="50"/>
  <c r="R22" i="50" s="1"/>
  <c r="V71" i="49" l="1"/>
  <c r="W63" i="49" s="1"/>
  <c r="W67" i="49" s="1"/>
  <c r="W69" i="49" s="1"/>
  <c r="U59" i="49"/>
  <c r="V51" i="49" s="1"/>
  <c r="V55" i="49" s="1"/>
  <c r="V57" i="49" s="1"/>
  <c r="W47" i="49"/>
  <c r="X39" i="49" s="1"/>
  <c r="X43" i="49" s="1"/>
  <c r="X45" i="49" s="1"/>
  <c r="R26" i="50"/>
  <c r="S22" i="50" s="1"/>
  <c r="R40" i="50"/>
  <c r="R44" i="50" s="1"/>
  <c r="S39" i="50" s="1"/>
  <c r="X10" i="50"/>
  <c r="W14" i="50"/>
  <c r="T16" i="50"/>
  <c r="T18" i="50" s="1"/>
  <c r="T37" i="50" s="1"/>
  <c r="U12" i="50"/>
  <c r="T30" i="50"/>
  <c r="AV28" i="50"/>
  <c r="AU24" i="50"/>
  <c r="AU41" i="50" s="1"/>
  <c r="W71" i="49" l="1"/>
  <c r="X63" i="49" s="1"/>
  <c r="X67" i="49" s="1"/>
  <c r="X69" i="49" s="1"/>
  <c r="V59" i="49"/>
  <c r="W51" i="49" s="1"/>
  <c r="W55" i="49" s="1"/>
  <c r="W57" i="49" s="1"/>
  <c r="X47" i="49"/>
  <c r="Y39" i="49" s="1"/>
  <c r="Y43" i="49" s="1"/>
  <c r="Y45" i="49" s="1"/>
  <c r="AW28" i="50"/>
  <c r="AV24" i="50"/>
  <c r="AV41" i="50" s="1"/>
  <c r="S40" i="50"/>
  <c r="S44" i="50" s="1"/>
  <c r="T39" i="50" s="1"/>
  <c r="S26" i="50"/>
  <c r="T22" i="50" s="1"/>
  <c r="U30" i="50"/>
  <c r="U32" i="50" s="1"/>
  <c r="V32" i="50" s="1"/>
  <c r="W32" i="50" s="1"/>
  <c r="X32" i="50" s="1"/>
  <c r="Y32" i="50" s="1"/>
  <c r="Z32" i="50" s="1"/>
  <c r="AA32" i="50" s="1"/>
  <c r="AB32" i="50" s="1"/>
  <c r="AC32" i="50" s="1"/>
  <c r="AD32" i="50" s="1"/>
  <c r="AE32" i="50" s="1"/>
  <c r="AF32" i="50" s="1"/>
  <c r="V12" i="50"/>
  <c r="U16" i="50"/>
  <c r="U18" i="50" s="1"/>
  <c r="U37" i="50" s="1"/>
  <c r="X14" i="50"/>
  <c r="Y10" i="50"/>
  <c r="X71" i="49" l="1"/>
  <c r="Y63" i="49" s="1"/>
  <c r="Y67" i="49" s="1"/>
  <c r="Y69" i="49" s="1"/>
  <c r="W59" i="49"/>
  <c r="X51" i="49" s="1"/>
  <c r="X55" i="49" s="1"/>
  <c r="X57" i="49" s="1"/>
  <c r="Y47" i="49"/>
  <c r="Z39" i="49" s="1"/>
  <c r="Z43" i="49" s="1"/>
  <c r="Z45" i="49" s="1"/>
  <c r="Y14" i="50"/>
  <c r="Z10" i="50"/>
  <c r="T40" i="50"/>
  <c r="T44" i="50" s="1"/>
  <c r="U39" i="50" s="1"/>
  <c r="T26" i="50"/>
  <c r="U22" i="50" s="1"/>
  <c r="AX28" i="50"/>
  <c r="AW24" i="50"/>
  <c r="AW41" i="50" s="1"/>
  <c r="V30" i="50"/>
  <c r="V16" i="50"/>
  <c r="V18" i="50" s="1"/>
  <c r="V37" i="50" s="1"/>
  <c r="W12" i="50"/>
  <c r="Y71" i="49" l="1"/>
  <c r="Z63" i="49" s="1"/>
  <c r="Z67" i="49" s="1"/>
  <c r="Z69" i="49" s="1"/>
  <c r="X59" i="49"/>
  <c r="Y51" i="49" s="1"/>
  <c r="Y55" i="49" s="1"/>
  <c r="Y57" i="49" s="1"/>
  <c r="Z47" i="49"/>
  <c r="AA39" i="49" s="1"/>
  <c r="AA43" i="49" s="1"/>
  <c r="AA45" i="49" s="1"/>
  <c r="W30" i="50"/>
  <c r="W16" i="50"/>
  <c r="W18" i="50" s="1"/>
  <c r="W37" i="50" s="1"/>
  <c r="X12" i="50"/>
  <c r="AY28" i="50"/>
  <c r="AX24" i="50"/>
  <c r="AX41" i="50" s="1"/>
  <c r="AA10" i="50"/>
  <c r="Z14" i="50"/>
  <c r="U40" i="50"/>
  <c r="U44" i="50" s="1"/>
  <c r="V39" i="50" s="1"/>
  <c r="U42" i="50"/>
  <c r="U43" i="50" s="1"/>
  <c r="U26" i="50"/>
  <c r="V22" i="50" s="1"/>
  <c r="Z71" i="49" l="1"/>
  <c r="AA63" i="49" s="1"/>
  <c r="AA67" i="49" s="1"/>
  <c r="AA69" i="49" s="1"/>
  <c r="Y59" i="49"/>
  <c r="Z51" i="49" s="1"/>
  <c r="Z55" i="49" s="1"/>
  <c r="Z57" i="49" s="1"/>
  <c r="AA47" i="49"/>
  <c r="AB39" i="49" s="1"/>
  <c r="AB43" i="49" s="1"/>
  <c r="AB45" i="49" s="1"/>
  <c r="V40" i="50"/>
  <c r="V44" i="50" s="1"/>
  <c r="W39" i="50" s="1"/>
  <c r="V26" i="50"/>
  <c r="W22" i="50" s="1"/>
  <c r="V42" i="50"/>
  <c r="V43" i="50" s="1"/>
  <c r="X16" i="50"/>
  <c r="X18" i="50" s="1"/>
  <c r="X37" i="50" s="1"/>
  <c r="X30" i="50"/>
  <c r="Y12" i="50"/>
  <c r="AB10" i="50"/>
  <c r="AA14" i="50"/>
  <c r="AZ28" i="50"/>
  <c r="AY24" i="50"/>
  <c r="AY41" i="50" s="1"/>
  <c r="AA71" i="49" l="1"/>
  <c r="AB63" i="49" s="1"/>
  <c r="AB67" i="49" s="1"/>
  <c r="AB69" i="49" s="1"/>
  <c r="Z59" i="49"/>
  <c r="AA51" i="49" s="1"/>
  <c r="AA55" i="49" s="1"/>
  <c r="AA57" i="49" s="1"/>
  <c r="AB47" i="49"/>
  <c r="AC39" i="49" s="1"/>
  <c r="AC43" i="49" s="1"/>
  <c r="AC45" i="49" s="1"/>
  <c r="Y30" i="50"/>
  <c r="Z12" i="50"/>
  <c r="Y16" i="50"/>
  <c r="Y18" i="50" s="1"/>
  <c r="Y37" i="50" s="1"/>
  <c r="W42" i="50"/>
  <c r="W43" i="50" s="1"/>
  <c r="W40" i="50"/>
  <c r="W44" i="50" s="1"/>
  <c r="X39" i="50" s="1"/>
  <c r="W26" i="50"/>
  <c r="X22" i="50" s="1"/>
  <c r="AZ24" i="50"/>
  <c r="AZ41" i="50" s="1"/>
  <c r="BA28" i="50"/>
  <c r="AB14" i="50"/>
  <c r="AC10" i="50"/>
  <c r="AB71" i="49" l="1"/>
  <c r="AC63" i="49" s="1"/>
  <c r="AC67" i="49" s="1"/>
  <c r="AC69" i="49" s="1"/>
  <c r="AA59" i="49"/>
  <c r="AB51" i="49" s="1"/>
  <c r="AB55" i="49" s="1"/>
  <c r="AB57" i="49" s="1"/>
  <c r="AC47" i="49"/>
  <c r="AD39" i="49" s="1"/>
  <c r="AD43" i="49" s="1"/>
  <c r="AD45" i="49" s="1"/>
  <c r="X42" i="50"/>
  <c r="X43" i="50" s="1"/>
  <c r="X26" i="50"/>
  <c r="Y22" i="50" s="1"/>
  <c r="X40" i="50"/>
  <c r="X44" i="50" s="1"/>
  <c r="Y39" i="50" s="1"/>
  <c r="Z30" i="50"/>
  <c r="AA12" i="50"/>
  <c r="Z16" i="50"/>
  <c r="Z18" i="50" s="1"/>
  <c r="Z37" i="50" s="1"/>
  <c r="AC14" i="50"/>
  <c r="AD10" i="50"/>
  <c r="BB28" i="50"/>
  <c r="BA24" i="50"/>
  <c r="BA41" i="50" s="1"/>
  <c r="AC71" i="49" l="1"/>
  <c r="AD63" i="49" s="1"/>
  <c r="AD67" i="49" s="1"/>
  <c r="AD69" i="49" s="1"/>
  <c r="AB59" i="49"/>
  <c r="AC51" i="49" s="1"/>
  <c r="AC55" i="49" s="1"/>
  <c r="AC57" i="49" s="1"/>
  <c r="AD47" i="49"/>
  <c r="AE39" i="49" s="1"/>
  <c r="AE43" i="49" s="1"/>
  <c r="AE45" i="49" s="1"/>
  <c r="BC28" i="50"/>
  <c r="BB24" i="50"/>
  <c r="BB41" i="50" s="1"/>
  <c r="AE10" i="50"/>
  <c r="AD14" i="50"/>
  <c r="AA30" i="50"/>
  <c r="AA16" i="50"/>
  <c r="AA18" i="50" s="1"/>
  <c r="AA37" i="50" s="1"/>
  <c r="AB12" i="50"/>
  <c r="Y40" i="50"/>
  <c r="Y44" i="50" s="1"/>
  <c r="Z39" i="50" s="1"/>
  <c r="Y42" i="50"/>
  <c r="Y43" i="50" s="1"/>
  <c r="Y26" i="50"/>
  <c r="Z22" i="50" s="1"/>
  <c r="AD71" i="49" l="1"/>
  <c r="AE63" i="49" s="1"/>
  <c r="AE67" i="49" s="1"/>
  <c r="AE69" i="49" s="1"/>
  <c r="AC59" i="49"/>
  <c r="AD51" i="49" s="1"/>
  <c r="AD55" i="49" s="1"/>
  <c r="AD57" i="49" s="1"/>
  <c r="AE47" i="49"/>
  <c r="AF39" i="49" s="1"/>
  <c r="AF43" i="49" s="1"/>
  <c r="AF45" i="49" s="1"/>
  <c r="AB16" i="50"/>
  <c r="AB18" i="50" s="1"/>
  <c r="AB37" i="50" s="1"/>
  <c r="AC12" i="50"/>
  <c r="AB30" i="50"/>
  <c r="AF10" i="50"/>
  <c r="AE14" i="50"/>
  <c r="BC24" i="50"/>
  <c r="BC41" i="50" s="1"/>
  <c r="BD28" i="50"/>
  <c r="Z26" i="50"/>
  <c r="AA22" i="50" s="1"/>
  <c r="Z40" i="50"/>
  <c r="Z44" i="50" s="1"/>
  <c r="AA39" i="50" s="1"/>
  <c r="Z42" i="50"/>
  <c r="Z43" i="50" s="1"/>
  <c r="AE71" i="49" l="1"/>
  <c r="AF63" i="49" s="1"/>
  <c r="AF67" i="49" s="1"/>
  <c r="AF69" i="49" s="1"/>
  <c r="AD59" i="49"/>
  <c r="AE51" i="49" s="1"/>
  <c r="AE55" i="49" s="1"/>
  <c r="AE57" i="49" s="1"/>
  <c r="AF47" i="49"/>
  <c r="AG39" i="49" s="1"/>
  <c r="AG43" i="49" s="1"/>
  <c r="AG45" i="49" s="1"/>
  <c r="BE28" i="50"/>
  <c r="BE24" i="50" s="1"/>
  <c r="BE41" i="50" s="1"/>
  <c r="BD24" i="50"/>
  <c r="BD41" i="50" s="1"/>
  <c r="AC30" i="50"/>
  <c r="AD12" i="50"/>
  <c r="AC16" i="50"/>
  <c r="AC18" i="50" s="1"/>
  <c r="AC37" i="50" s="1"/>
  <c r="AA42" i="50"/>
  <c r="AA43" i="50" s="1"/>
  <c r="AA40" i="50"/>
  <c r="AA44" i="50" s="1"/>
  <c r="AB39" i="50" s="1"/>
  <c r="AA26" i="50"/>
  <c r="AB22" i="50" s="1"/>
  <c r="AF14" i="50"/>
  <c r="AG10" i="50"/>
  <c r="AF71" i="49" l="1"/>
  <c r="AG63" i="49" s="1"/>
  <c r="AG67" i="49" s="1"/>
  <c r="AG69" i="49" s="1"/>
  <c r="AE59" i="49"/>
  <c r="AF51" i="49" s="1"/>
  <c r="AF55" i="49" s="1"/>
  <c r="AF57" i="49" s="1"/>
  <c r="AG47" i="49"/>
  <c r="AH39" i="49" s="1"/>
  <c r="AH43" i="49" s="1"/>
  <c r="AH45" i="49" s="1"/>
  <c r="AB40" i="50"/>
  <c r="AB44" i="50" s="1"/>
  <c r="AC39" i="50" s="1"/>
  <c r="AB42" i="50"/>
  <c r="AB43" i="50" s="1"/>
  <c r="AB26" i="50"/>
  <c r="AC22" i="50" s="1"/>
  <c r="AD30" i="50"/>
  <c r="AD16" i="50"/>
  <c r="AD18" i="50" s="1"/>
  <c r="AD37" i="50" s="1"/>
  <c r="AE12" i="50"/>
  <c r="AG14" i="50"/>
  <c r="AH10" i="50"/>
  <c r="AG71" i="49" l="1"/>
  <c r="AH63" i="49" s="1"/>
  <c r="AH67" i="49" s="1"/>
  <c r="AH69" i="49" s="1"/>
  <c r="AF59" i="49"/>
  <c r="AG51" i="49" s="1"/>
  <c r="AG55" i="49" s="1"/>
  <c r="AG57" i="49" s="1"/>
  <c r="AH47" i="49"/>
  <c r="AI39" i="49" s="1"/>
  <c r="AI43" i="49" s="1"/>
  <c r="AI45" i="49" s="1"/>
  <c r="AE16" i="50"/>
  <c r="AE18" i="50" s="1"/>
  <c r="AE37" i="50" s="1"/>
  <c r="AE30" i="50"/>
  <c r="AF12" i="50"/>
  <c r="AI10" i="50"/>
  <c r="AH14" i="50"/>
  <c r="AC40" i="50"/>
  <c r="AC44" i="50" s="1"/>
  <c r="AD39" i="50" s="1"/>
  <c r="AC42" i="50"/>
  <c r="AC43" i="50" s="1"/>
  <c r="AC26" i="50"/>
  <c r="AD22" i="50" s="1"/>
  <c r="AH71" i="49" l="1"/>
  <c r="AI63" i="49" s="1"/>
  <c r="AI67" i="49" s="1"/>
  <c r="AI69" i="49" s="1"/>
  <c r="AG59" i="49"/>
  <c r="AH51" i="49" s="1"/>
  <c r="AH55" i="49" s="1"/>
  <c r="AH57" i="49" s="1"/>
  <c r="AI47" i="49"/>
  <c r="AJ39" i="49" s="1"/>
  <c r="AJ43" i="49" s="1"/>
  <c r="AJ45" i="49" s="1"/>
  <c r="AF16" i="50"/>
  <c r="AF18" i="50" s="1"/>
  <c r="AF37" i="50" s="1"/>
  <c r="AF30" i="50"/>
  <c r="AG12" i="50"/>
  <c r="AD40" i="50"/>
  <c r="AD44" i="50" s="1"/>
  <c r="AE39" i="50" s="1"/>
  <c r="AD26" i="50"/>
  <c r="AE22" i="50" s="1"/>
  <c r="AD42" i="50"/>
  <c r="AD43" i="50" s="1"/>
  <c r="AJ10" i="50"/>
  <c r="AI14" i="50"/>
  <c r="AI71" i="49" l="1"/>
  <c r="AJ63" i="49" s="1"/>
  <c r="AJ67" i="49" s="1"/>
  <c r="AJ69" i="49" s="1"/>
  <c r="AH59" i="49"/>
  <c r="AI51" i="49" s="1"/>
  <c r="AI55" i="49" s="1"/>
  <c r="AI57" i="49" s="1"/>
  <c r="AJ47" i="49"/>
  <c r="AK39" i="49" s="1"/>
  <c r="AK43" i="49" s="1"/>
  <c r="AK45" i="49" s="1"/>
  <c r="AG30" i="50"/>
  <c r="AG32" i="50" s="1"/>
  <c r="AH32" i="50" s="1"/>
  <c r="AI32" i="50" s="1"/>
  <c r="AJ32" i="50" s="1"/>
  <c r="AK32" i="50" s="1"/>
  <c r="AL32" i="50" s="1"/>
  <c r="AM32" i="50" s="1"/>
  <c r="AN32" i="50" s="1"/>
  <c r="AO32" i="50" s="1"/>
  <c r="AP32" i="50" s="1"/>
  <c r="AQ32" i="50" s="1"/>
  <c r="AR32" i="50" s="1"/>
  <c r="AH12" i="50"/>
  <c r="AG16" i="50"/>
  <c r="AG18" i="50" s="1"/>
  <c r="AG37" i="50" s="1"/>
  <c r="AE42" i="50"/>
  <c r="AE43" i="50" s="1"/>
  <c r="AE40" i="50"/>
  <c r="AE44" i="50" s="1"/>
  <c r="AF39" i="50" s="1"/>
  <c r="AE26" i="50"/>
  <c r="AF22" i="50" s="1"/>
  <c r="AJ14" i="50"/>
  <c r="AK10" i="50"/>
  <c r="AJ71" i="49" l="1"/>
  <c r="AK63" i="49" s="1"/>
  <c r="AK67" i="49" s="1"/>
  <c r="AK69" i="49" s="1"/>
  <c r="AI59" i="49"/>
  <c r="AJ51" i="49" s="1"/>
  <c r="AJ55" i="49" s="1"/>
  <c r="AJ57" i="49" s="1"/>
  <c r="AK47" i="49"/>
  <c r="AL39" i="49" s="1"/>
  <c r="AL43" i="49" s="1"/>
  <c r="AL45" i="49" s="1"/>
  <c r="AF42" i="50"/>
  <c r="AF43" i="50" s="1"/>
  <c r="AF26" i="50"/>
  <c r="AG22" i="50" s="1"/>
  <c r="AF40" i="50"/>
  <c r="AF44" i="50" s="1"/>
  <c r="AG39" i="50" s="1"/>
  <c r="AH30" i="50"/>
  <c r="AI12" i="50"/>
  <c r="AH16" i="50"/>
  <c r="AH18" i="50" s="1"/>
  <c r="AH37" i="50" s="1"/>
  <c r="AK14" i="50"/>
  <c r="AL10" i="50"/>
  <c r="P34" i="47"/>
  <c r="P35" i="47"/>
  <c r="P36" i="47"/>
  <c r="P37" i="47"/>
  <c r="P38" i="47"/>
  <c r="P39" i="47"/>
  <c r="P40" i="47"/>
  <c r="P41" i="47"/>
  <c r="P42" i="47"/>
  <c r="P43" i="47"/>
  <c r="P44" i="47"/>
  <c r="P45" i="47"/>
  <c r="P46" i="47"/>
  <c r="P47" i="47"/>
  <c r="P48" i="47"/>
  <c r="P49" i="47"/>
  <c r="P33" i="47"/>
  <c r="AK71" i="49" l="1"/>
  <c r="AL63" i="49" s="1"/>
  <c r="AL67" i="49" s="1"/>
  <c r="AL69" i="49" s="1"/>
  <c r="AJ59" i="49"/>
  <c r="AK51" i="49" s="1"/>
  <c r="AK55" i="49" s="1"/>
  <c r="AK57" i="49" s="1"/>
  <c r="AL47" i="49"/>
  <c r="AM39" i="49" s="1"/>
  <c r="AM43" i="49" s="1"/>
  <c r="AM45" i="49" s="1"/>
  <c r="AG40" i="50"/>
  <c r="AG44" i="50" s="1"/>
  <c r="AH39" i="50" s="1"/>
  <c r="AG42" i="50"/>
  <c r="AG43" i="50" s="1"/>
  <c r="AG26" i="50"/>
  <c r="AH22" i="50" s="1"/>
  <c r="AI30" i="50"/>
  <c r="AI16" i="50"/>
  <c r="AI18" i="50" s="1"/>
  <c r="AI37" i="50" s="1"/>
  <c r="AJ12" i="50"/>
  <c r="AM10" i="50"/>
  <c r="AL14" i="50"/>
  <c r="E51" i="47"/>
  <c r="F51" i="47"/>
  <c r="G51" i="47"/>
  <c r="H51" i="47"/>
  <c r="I51" i="47"/>
  <c r="J51" i="47"/>
  <c r="K51" i="47"/>
  <c r="L51" i="47"/>
  <c r="M51" i="47"/>
  <c r="N51" i="47"/>
  <c r="O51" i="47"/>
  <c r="D51" i="47"/>
  <c r="D50" i="47"/>
  <c r="E50" i="47"/>
  <c r="D21" i="47" s="1"/>
  <c r="D9" i="47" s="1"/>
  <c r="F50" i="47"/>
  <c r="E21" i="47" s="1"/>
  <c r="E9" i="47" s="1"/>
  <c r="G50" i="47"/>
  <c r="F21" i="47" s="1"/>
  <c r="F9" i="47" s="1"/>
  <c r="H50" i="47"/>
  <c r="G21" i="47" s="1"/>
  <c r="G9" i="47" s="1"/>
  <c r="I50" i="47"/>
  <c r="H21" i="47" s="1"/>
  <c r="H9" i="47" s="1"/>
  <c r="J50" i="47"/>
  <c r="I21" i="47" s="1"/>
  <c r="I9" i="47" s="1"/>
  <c r="K50" i="47"/>
  <c r="J21" i="47" s="1"/>
  <c r="J9" i="47" s="1"/>
  <c r="L50" i="47"/>
  <c r="K21" i="47" s="1"/>
  <c r="K9" i="47" s="1"/>
  <c r="M50" i="47"/>
  <c r="L21" i="47" s="1"/>
  <c r="L9" i="47" s="1"/>
  <c r="N50" i="47"/>
  <c r="M21" i="47" s="1"/>
  <c r="M9" i="47" s="1"/>
  <c r="O50" i="47"/>
  <c r="N21" i="47" s="1"/>
  <c r="N9" i="47" s="1"/>
  <c r="O28" i="47"/>
  <c r="O26" i="47"/>
  <c r="O25" i="47"/>
  <c r="O23" i="47"/>
  <c r="O20" i="47"/>
  <c r="O18" i="47"/>
  <c r="O17" i="47"/>
  <c r="O16" i="47"/>
  <c r="O15" i="47"/>
  <c r="O13" i="47"/>
  <c r="O12" i="47"/>
  <c r="E8" i="47"/>
  <c r="F8" i="47"/>
  <c r="G8" i="47"/>
  <c r="H8" i="47"/>
  <c r="I8" i="47"/>
  <c r="J8" i="47"/>
  <c r="K8" i="47"/>
  <c r="L8" i="47"/>
  <c r="M8" i="47"/>
  <c r="N8" i="47"/>
  <c r="D8" i="47"/>
  <c r="C8" i="47"/>
  <c r="E7" i="47"/>
  <c r="F7" i="47"/>
  <c r="G7" i="47"/>
  <c r="H7" i="47"/>
  <c r="I7" i="47"/>
  <c r="J7" i="47"/>
  <c r="K7" i="47"/>
  <c r="L7" i="47"/>
  <c r="M7" i="47"/>
  <c r="N7" i="47"/>
  <c r="D7" i="47"/>
  <c r="C7" i="47"/>
  <c r="AL71" i="49" l="1"/>
  <c r="AM63" i="49" s="1"/>
  <c r="AM67" i="49" s="1"/>
  <c r="AM69" i="49" s="1"/>
  <c r="AK59" i="49"/>
  <c r="AL51" i="49" s="1"/>
  <c r="AL55" i="49" s="1"/>
  <c r="AL57" i="49" s="1"/>
  <c r="AM47" i="49"/>
  <c r="AN39" i="49" s="1"/>
  <c r="AN43" i="49" s="1"/>
  <c r="AN45" i="49" s="1"/>
  <c r="AJ16" i="50"/>
  <c r="AJ18" i="50" s="1"/>
  <c r="AJ37" i="50" s="1"/>
  <c r="AK12" i="50"/>
  <c r="AJ30" i="50"/>
  <c r="AN10" i="50"/>
  <c r="AM14" i="50"/>
  <c r="AH26" i="50"/>
  <c r="AI22" i="50" s="1"/>
  <c r="AH42" i="50"/>
  <c r="AH43" i="50" s="1"/>
  <c r="AH40" i="50"/>
  <c r="AH44" i="50" s="1"/>
  <c r="AI39" i="50" s="1"/>
  <c r="O8" i="47"/>
  <c r="P51" i="47"/>
  <c r="C21" i="47"/>
  <c r="P50" i="47"/>
  <c r="O7" i="47"/>
  <c r="AM71" i="49" l="1"/>
  <c r="AN63" i="49" s="1"/>
  <c r="AN67" i="49" s="1"/>
  <c r="AN69" i="49" s="1"/>
  <c r="AL59" i="49"/>
  <c r="AM51" i="49" s="1"/>
  <c r="AM55" i="49" s="1"/>
  <c r="AM57" i="49" s="1"/>
  <c r="AN47" i="49"/>
  <c r="AO39" i="49" s="1"/>
  <c r="AO43" i="49" s="1"/>
  <c r="AO45" i="49" s="1"/>
  <c r="AI42" i="50"/>
  <c r="AI43" i="50" s="1"/>
  <c r="AI40" i="50"/>
  <c r="AI44" i="50" s="1"/>
  <c r="AJ39" i="50" s="1"/>
  <c r="AI26" i="50"/>
  <c r="AJ22" i="50" s="1"/>
  <c r="AK30" i="50"/>
  <c r="AL12" i="50"/>
  <c r="AK16" i="50"/>
  <c r="AK18" i="50" s="1"/>
  <c r="AK37" i="50" s="1"/>
  <c r="AN14" i="50"/>
  <c r="AO10" i="50"/>
  <c r="C9" i="47"/>
  <c r="O21" i="47"/>
  <c r="O9" i="47" s="1"/>
  <c r="O5" i="38"/>
  <c r="O4" i="38"/>
  <c r="O3" i="38"/>
  <c r="B12" i="40"/>
  <c r="B10" i="40"/>
  <c r="D11" i="24" s="1"/>
  <c r="D6" i="40"/>
  <c r="D5" i="40"/>
  <c r="D4" i="40"/>
  <c r="B6" i="40"/>
  <c r="B5" i="40"/>
  <c r="B4" i="40"/>
  <c r="D10" i="24" l="1"/>
  <c r="I11" i="24"/>
  <c r="AN71" i="49"/>
  <c r="AO63" i="49" s="1"/>
  <c r="AO67" i="49" s="1"/>
  <c r="AO69" i="49" s="1"/>
  <c r="AM59" i="49"/>
  <c r="AN51" i="49" s="1"/>
  <c r="AN55" i="49" s="1"/>
  <c r="AN57" i="49" s="1"/>
  <c r="AO47" i="49"/>
  <c r="AP39" i="49" s="1"/>
  <c r="AP43" i="49" s="1"/>
  <c r="AP45" i="49" s="1"/>
  <c r="AJ40" i="50"/>
  <c r="AJ44" i="50" s="1"/>
  <c r="AK39" i="50" s="1"/>
  <c r="AJ42" i="50"/>
  <c r="AJ43" i="50" s="1"/>
  <c r="AJ26" i="50"/>
  <c r="AK22" i="50" s="1"/>
  <c r="AL30" i="50"/>
  <c r="AM12" i="50"/>
  <c r="AL16" i="50"/>
  <c r="AL18" i="50" s="1"/>
  <c r="AL37" i="50" s="1"/>
  <c r="AO14" i="50"/>
  <c r="AP10" i="50"/>
  <c r="B11" i="40"/>
  <c r="B13" i="40" s="1"/>
  <c r="B14" i="40" s="1"/>
  <c r="F11" i="24" s="1"/>
  <c r="I10" i="24" l="1"/>
  <c r="F10" i="24"/>
  <c r="AO71" i="49"/>
  <c r="AP63" i="49" s="1"/>
  <c r="AP67" i="49" s="1"/>
  <c r="AP69" i="49" s="1"/>
  <c r="AN59" i="49"/>
  <c r="AO51" i="49" s="1"/>
  <c r="AO55" i="49" s="1"/>
  <c r="AO57" i="49" s="1"/>
  <c r="AP47" i="49"/>
  <c r="AQ39" i="49" s="1"/>
  <c r="AQ43" i="49" s="1"/>
  <c r="AQ45" i="49" s="1"/>
  <c r="AM30" i="50"/>
  <c r="AM16" i="50"/>
  <c r="AM18" i="50" s="1"/>
  <c r="AM37" i="50" s="1"/>
  <c r="AN12" i="50"/>
  <c r="AK40" i="50"/>
  <c r="AK44" i="50" s="1"/>
  <c r="AL39" i="50" s="1"/>
  <c r="AK42" i="50"/>
  <c r="AK43" i="50" s="1"/>
  <c r="AK26" i="50"/>
  <c r="AL22" i="50" s="1"/>
  <c r="AQ10" i="50"/>
  <c r="AP14" i="50"/>
  <c r="AP71" i="49" l="1"/>
  <c r="AQ63" i="49" s="1"/>
  <c r="AQ67" i="49" s="1"/>
  <c r="AQ69" i="49" s="1"/>
  <c r="AO59" i="49"/>
  <c r="AP51" i="49" s="1"/>
  <c r="AP55" i="49" s="1"/>
  <c r="AP57" i="49" s="1"/>
  <c r="AQ47" i="49"/>
  <c r="AR39" i="49" s="1"/>
  <c r="AR43" i="49" s="1"/>
  <c r="AR45" i="49" s="1"/>
  <c r="AL40" i="50"/>
  <c r="AL44" i="50" s="1"/>
  <c r="AM39" i="50" s="1"/>
  <c r="AL26" i="50"/>
  <c r="AM22" i="50" s="1"/>
  <c r="AL42" i="50"/>
  <c r="AL43" i="50" s="1"/>
  <c r="AR10" i="50"/>
  <c r="AQ14" i="50"/>
  <c r="AN16" i="50"/>
  <c r="AN18" i="50" s="1"/>
  <c r="AN37" i="50" s="1"/>
  <c r="AN30" i="50"/>
  <c r="AO12" i="50"/>
  <c r="AQ71" i="49" l="1"/>
  <c r="AR63" i="49" s="1"/>
  <c r="AR67" i="49" s="1"/>
  <c r="AR69" i="49" s="1"/>
  <c r="AP59" i="49"/>
  <c r="AQ51" i="49" s="1"/>
  <c r="AQ55" i="49" s="1"/>
  <c r="AQ57" i="49" s="1"/>
  <c r="AR47" i="49"/>
  <c r="AS39" i="49" s="1"/>
  <c r="AS43" i="49" s="1"/>
  <c r="AS45" i="49" s="1"/>
  <c r="AM42" i="50"/>
  <c r="AM43" i="50" s="1"/>
  <c r="AM40" i="50"/>
  <c r="AM44" i="50" s="1"/>
  <c r="AN39" i="50" s="1"/>
  <c r="AM26" i="50"/>
  <c r="AN22" i="50" s="1"/>
  <c r="AR14" i="50"/>
  <c r="AS10" i="50"/>
  <c r="AO30" i="50"/>
  <c r="AP12" i="50"/>
  <c r="AO16" i="50"/>
  <c r="AO18" i="50" s="1"/>
  <c r="AO37" i="50" s="1"/>
  <c r="AR71" i="49" l="1"/>
  <c r="AS63" i="49" s="1"/>
  <c r="AS67" i="49" s="1"/>
  <c r="AS69" i="49" s="1"/>
  <c r="AQ59" i="49"/>
  <c r="AR51" i="49" s="1"/>
  <c r="AR55" i="49" s="1"/>
  <c r="AR57" i="49" s="1"/>
  <c r="AS47" i="49"/>
  <c r="AT39" i="49" s="1"/>
  <c r="AT43" i="49" s="1"/>
  <c r="AT45" i="49" s="1"/>
  <c r="AN42" i="50"/>
  <c r="AN43" i="50" s="1"/>
  <c r="AN26" i="50"/>
  <c r="AO22" i="50" s="1"/>
  <c r="AN40" i="50"/>
  <c r="AN44" i="50" s="1"/>
  <c r="AO39" i="50" s="1"/>
  <c r="AS14" i="50"/>
  <c r="AT10" i="50"/>
  <c r="AP30" i="50"/>
  <c r="AP16" i="50"/>
  <c r="AP18" i="50" s="1"/>
  <c r="AP37" i="50" s="1"/>
  <c r="AQ12" i="50"/>
  <c r="AS71" i="49" l="1"/>
  <c r="AT63" i="49" s="1"/>
  <c r="AT67" i="49" s="1"/>
  <c r="AT69" i="49" s="1"/>
  <c r="AR59" i="49"/>
  <c r="AS51" i="49" s="1"/>
  <c r="AS55" i="49" s="1"/>
  <c r="AS57" i="49" s="1"/>
  <c r="AT47" i="49"/>
  <c r="AU39" i="49" s="1"/>
  <c r="AU43" i="49" s="1"/>
  <c r="AU45" i="49" s="1"/>
  <c r="AO40" i="50"/>
  <c r="AO44" i="50" s="1"/>
  <c r="AP39" i="50" s="1"/>
  <c r="AO42" i="50"/>
  <c r="AO43" i="50" s="1"/>
  <c r="AO26" i="50"/>
  <c r="AP22" i="50" s="1"/>
  <c r="AQ30" i="50"/>
  <c r="AQ16" i="50"/>
  <c r="AQ18" i="50" s="1"/>
  <c r="AQ37" i="50" s="1"/>
  <c r="AR12" i="50"/>
  <c r="AU10" i="50"/>
  <c r="AT14" i="50"/>
  <c r="AT71" i="49" l="1"/>
  <c r="AU63" i="49" s="1"/>
  <c r="AU67" i="49" s="1"/>
  <c r="AU69" i="49" s="1"/>
  <c r="AS59" i="49"/>
  <c r="AT51" i="49" s="1"/>
  <c r="AT55" i="49" s="1"/>
  <c r="AT57" i="49" s="1"/>
  <c r="AU47" i="49"/>
  <c r="AV39" i="49" s="1"/>
  <c r="AV43" i="49" s="1"/>
  <c r="AV45" i="49" s="1"/>
  <c r="AR16" i="50"/>
  <c r="AR18" i="50" s="1"/>
  <c r="AR37" i="50" s="1"/>
  <c r="AS12" i="50"/>
  <c r="AR30" i="50"/>
  <c r="AV10" i="50"/>
  <c r="AU14" i="50"/>
  <c r="AP26" i="50"/>
  <c r="AQ22" i="50" s="1"/>
  <c r="AP40" i="50"/>
  <c r="AP44" i="50" s="1"/>
  <c r="AQ39" i="50" s="1"/>
  <c r="AP42" i="50"/>
  <c r="AP43" i="50" s="1"/>
  <c r="AU71" i="49" l="1"/>
  <c r="AV63" i="49" s="1"/>
  <c r="AV67" i="49" s="1"/>
  <c r="AV69" i="49" s="1"/>
  <c r="AT59" i="49"/>
  <c r="AU51" i="49" s="1"/>
  <c r="AU55" i="49" s="1"/>
  <c r="AU57" i="49" s="1"/>
  <c r="AV47" i="49"/>
  <c r="AW39" i="49" s="1"/>
  <c r="AW43" i="49" s="1"/>
  <c r="AW45" i="49" s="1"/>
  <c r="AQ42" i="50"/>
  <c r="AQ43" i="50" s="1"/>
  <c r="AQ40" i="50"/>
  <c r="AQ44" i="50" s="1"/>
  <c r="AR39" i="50" s="1"/>
  <c r="AQ26" i="50"/>
  <c r="AR22" i="50" s="1"/>
  <c r="AS30" i="50"/>
  <c r="AS32" i="50" s="1"/>
  <c r="AT32" i="50" s="1"/>
  <c r="AU32" i="50" s="1"/>
  <c r="AV32" i="50" s="1"/>
  <c r="AW32" i="50" s="1"/>
  <c r="AX32" i="50" s="1"/>
  <c r="AY32" i="50" s="1"/>
  <c r="AZ32" i="50" s="1"/>
  <c r="BA32" i="50" s="1"/>
  <c r="BB32" i="50" s="1"/>
  <c r="BC32" i="50" s="1"/>
  <c r="BD32" i="50" s="1"/>
  <c r="AT12" i="50"/>
  <c r="AS16" i="50"/>
  <c r="AS18" i="50" s="1"/>
  <c r="AS37" i="50" s="1"/>
  <c r="AV14" i="50"/>
  <c r="AW10" i="50"/>
  <c r="AV71" i="49" l="1"/>
  <c r="AW63" i="49" s="1"/>
  <c r="AW67" i="49" s="1"/>
  <c r="AW69" i="49" s="1"/>
  <c r="AU59" i="49"/>
  <c r="AV51" i="49" s="1"/>
  <c r="AV55" i="49" s="1"/>
  <c r="AV57" i="49" s="1"/>
  <c r="AW47" i="49"/>
  <c r="AX39" i="49" s="1"/>
  <c r="AX43" i="49" s="1"/>
  <c r="AX45" i="49" s="1"/>
  <c r="AR40" i="50"/>
  <c r="AR44" i="50" s="1"/>
  <c r="AS39" i="50" s="1"/>
  <c r="AR42" i="50"/>
  <c r="AR43" i="50" s="1"/>
  <c r="AR26" i="50"/>
  <c r="AS22" i="50" s="1"/>
  <c r="AW14" i="50"/>
  <c r="AX10" i="50"/>
  <c r="AT30" i="50"/>
  <c r="AT16" i="50"/>
  <c r="AT18" i="50" s="1"/>
  <c r="AT37" i="50" s="1"/>
  <c r="AU12" i="50"/>
  <c r="AW71" i="49" l="1"/>
  <c r="AX63" i="49" s="1"/>
  <c r="AX67" i="49" s="1"/>
  <c r="AX69" i="49" s="1"/>
  <c r="AV59" i="49"/>
  <c r="AW51" i="49" s="1"/>
  <c r="AW55" i="49" s="1"/>
  <c r="AW57" i="49" s="1"/>
  <c r="AX47" i="49"/>
  <c r="AY39" i="49" s="1"/>
  <c r="AY43" i="49" s="1"/>
  <c r="AY45" i="49" s="1"/>
  <c r="AS40" i="50"/>
  <c r="AS44" i="50" s="1"/>
  <c r="AT39" i="50" s="1"/>
  <c r="AS42" i="50"/>
  <c r="AS43" i="50" s="1"/>
  <c r="AS26" i="50"/>
  <c r="AT22" i="50" s="1"/>
  <c r="AY10" i="50"/>
  <c r="AX14" i="50"/>
  <c r="AU16" i="50"/>
  <c r="AU18" i="50" s="1"/>
  <c r="AU37" i="50" s="1"/>
  <c r="AU30" i="50"/>
  <c r="AV12" i="50"/>
  <c r="AX71" i="49" l="1"/>
  <c r="AY63" i="49" s="1"/>
  <c r="AY67" i="49" s="1"/>
  <c r="AY69" i="49" s="1"/>
  <c r="AW59" i="49"/>
  <c r="AX51" i="49" s="1"/>
  <c r="AX55" i="49" s="1"/>
  <c r="AX57" i="49" s="1"/>
  <c r="AY47" i="49"/>
  <c r="AZ39" i="49" s="1"/>
  <c r="AZ43" i="49" s="1"/>
  <c r="AZ45" i="49" s="1"/>
  <c r="AT40" i="50"/>
  <c r="AT44" i="50" s="1"/>
  <c r="AU39" i="50" s="1"/>
  <c r="AT26" i="50"/>
  <c r="AU22" i="50" s="1"/>
  <c r="AT42" i="50"/>
  <c r="AT43" i="50" s="1"/>
  <c r="AV16" i="50"/>
  <c r="AV18" i="50" s="1"/>
  <c r="AV37" i="50" s="1"/>
  <c r="AV30" i="50"/>
  <c r="AW12" i="50"/>
  <c r="AZ10" i="50"/>
  <c r="AY14" i="50"/>
  <c r="AY71" i="49" l="1"/>
  <c r="AZ63" i="49" s="1"/>
  <c r="AZ67" i="49" s="1"/>
  <c r="AZ69" i="49" s="1"/>
  <c r="AX59" i="49"/>
  <c r="AY51" i="49" s="1"/>
  <c r="AY55" i="49" s="1"/>
  <c r="AY57" i="49" s="1"/>
  <c r="AZ47" i="49"/>
  <c r="BA39" i="49" s="1"/>
  <c r="BA43" i="49" s="1"/>
  <c r="BA45" i="49" s="1"/>
  <c r="AW30" i="50"/>
  <c r="AX12" i="50"/>
  <c r="AW16" i="50"/>
  <c r="AW18" i="50" s="1"/>
  <c r="AW37" i="50" s="1"/>
  <c r="AU42" i="50"/>
  <c r="AU43" i="50" s="1"/>
  <c r="AU40" i="50"/>
  <c r="AU44" i="50" s="1"/>
  <c r="AV39" i="50" s="1"/>
  <c r="AU26" i="50"/>
  <c r="AV22" i="50" s="1"/>
  <c r="AZ14" i="50"/>
  <c r="BA10" i="50"/>
  <c r="AZ71" i="49" l="1"/>
  <c r="BA63" i="49" s="1"/>
  <c r="BA67" i="49" s="1"/>
  <c r="BA69" i="49" s="1"/>
  <c r="AY59" i="49"/>
  <c r="AZ51" i="49" s="1"/>
  <c r="AZ55" i="49" s="1"/>
  <c r="AZ57" i="49" s="1"/>
  <c r="BA47" i="49"/>
  <c r="BB39" i="49" s="1"/>
  <c r="BB43" i="49" s="1"/>
  <c r="BB45" i="49" s="1"/>
  <c r="AV42" i="50"/>
  <c r="AV43" i="50" s="1"/>
  <c r="AV26" i="50"/>
  <c r="AW22" i="50" s="1"/>
  <c r="AV40" i="50"/>
  <c r="AV44" i="50" s="1"/>
  <c r="AW39" i="50" s="1"/>
  <c r="AX30" i="50"/>
  <c r="AX16" i="50"/>
  <c r="AX18" i="50" s="1"/>
  <c r="AX37" i="50" s="1"/>
  <c r="AY12" i="50"/>
  <c r="BA14" i="50"/>
  <c r="BB10" i="50"/>
  <c r="BA71" i="49" l="1"/>
  <c r="BB63" i="49" s="1"/>
  <c r="BB67" i="49" s="1"/>
  <c r="BB69" i="49" s="1"/>
  <c r="AZ59" i="49"/>
  <c r="BA51" i="49" s="1"/>
  <c r="BA55" i="49" s="1"/>
  <c r="BA57" i="49" s="1"/>
  <c r="BB47" i="49"/>
  <c r="BC39" i="49" s="1"/>
  <c r="BC43" i="49" s="1"/>
  <c r="BC45" i="49" s="1"/>
  <c r="AY30" i="50"/>
  <c r="AY16" i="50"/>
  <c r="AY18" i="50" s="1"/>
  <c r="AY37" i="50" s="1"/>
  <c r="AZ12" i="50"/>
  <c r="AW40" i="50"/>
  <c r="AW44" i="50" s="1"/>
  <c r="AX39" i="50" s="1"/>
  <c r="AW42" i="50"/>
  <c r="AW43" i="50" s="1"/>
  <c r="AW26" i="50"/>
  <c r="AX22" i="50" s="1"/>
  <c r="BC10" i="50"/>
  <c r="BB14" i="50"/>
  <c r="BB71" i="49" l="1"/>
  <c r="BC63" i="49" s="1"/>
  <c r="BC67" i="49" s="1"/>
  <c r="BC69" i="49" s="1"/>
  <c r="BA59" i="49"/>
  <c r="BB51" i="49" s="1"/>
  <c r="BB55" i="49" s="1"/>
  <c r="BB57" i="49" s="1"/>
  <c r="BC47" i="49"/>
  <c r="BD39" i="49" s="1"/>
  <c r="BD43" i="49" s="1"/>
  <c r="BD45" i="49" s="1"/>
  <c r="AX26" i="50"/>
  <c r="AY22" i="50" s="1"/>
  <c r="AX42" i="50"/>
  <c r="AX43" i="50" s="1"/>
  <c r="AX40" i="50"/>
  <c r="AX44" i="50" s="1"/>
  <c r="AY39" i="50" s="1"/>
  <c r="AZ16" i="50"/>
  <c r="AZ18" i="50" s="1"/>
  <c r="AZ37" i="50" s="1"/>
  <c r="BA12" i="50"/>
  <c r="AZ30" i="50"/>
  <c r="BD10" i="50"/>
  <c r="BC14" i="50"/>
  <c r="BC71" i="49" l="1"/>
  <c r="BD63" i="49" s="1"/>
  <c r="BD67" i="49" s="1"/>
  <c r="BD69" i="49" s="1"/>
  <c r="BB59" i="49"/>
  <c r="BC51" i="49" s="1"/>
  <c r="BC55" i="49" s="1"/>
  <c r="BC57" i="49" s="1"/>
  <c r="BD47" i="49"/>
  <c r="BE39" i="49" s="1"/>
  <c r="BE43" i="49" s="1"/>
  <c r="BE45" i="49" s="1"/>
  <c r="BA30" i="50"/>
  <c r="BB12" i="50"/>
  <c r="BA16" i="50"/>
  <c r="BA18" i="50" s="1"/>
  <c r="BA37" i="50" s="1"/>
  <c r="AY42" i="50"/>
  <c r="AY43" i="50" s="1"/>
  <c r="AY40" i="50"/>
  <c r="AY44" i="50" s="1"/>
  <c r="AZ39" i="50" s="1"/>
  <c r="AY26" i="50"/>
  <c r="AZ22" i="50" s="1"/>
  <c r="BD14" i="50"/>
  <c r="BE10" i="50"/>
  <c r="BE14" i="50" s="1"/>
  <c r="BD71" i="49" l="1"/>
  <c r="BE63" i="49" s="1"/>
  <c r="BE67" i="49" s="1"/>
  <c r="BE69" i="49" s="1"/>
  <c r="BC59" i="49"/>
  <c r="BD51" i="49" s="1"/>
  <c r="BD55" i="49" s="1"/>
  <c r="BD57" i="49" s="1"/>
  <c r="BE47" i="49"/>
  <c r="BF39" i="49" s="1"/>
  <c r="BF43" i="49" s="1"/>
  <c r="BF45" i="49" s="1"/>
  <c r="BF47" i="49" s="1"/>
  <c r="AZ40" i="50"/>
  <c r="AZ44" i="50" s="1"/>
  <c r="BA39" i="50" s="1"/>
  <c r="AZ42" i="50"/>
  <c r="AZ43" i="50" s="1"/>
  <c r="AZ26" i="50"/>
  <c r="BA22" i="50" s="1"/>
  <c r="BB30" i="50"/>
  <c r="BB16" i="50"/>
  <c r="BB18" i="50" s="1"/>
  <c r="BB37" i="50" s="1"/>
  <c r="BC12" i="50"/>
  <c r="BE71" i="49" l="1"/>
  <c r="BF63" i="49" s="1"/>
  <c r="BF67" i="49" s="1"/>
  <c r="BF69" i="49" s="1"/>
  <c r="BF71" i="49" s="1"/>
  <c r="BD59" i="49"/>
  <c r="BE51" i="49" s="1"/>
  <c r="BE55" i="49" s="1"/>
  <c r="BE57" i="49" s="1"/>
  <c r="BA40" i="50"/>
  <c r="BA44" i="50" s="1"/>
  <c r="BB39" i="50" s="1"/>
  <c r="BA42" i="50"/>
  <c r="BA43" i="50" s="1"/>
  <c r="BA26" i="50"/>
  <c r="BB22" i="50" s="1"/>
  <c r="BC30" i="50"/>
  <c r="BC16" i="50"/>
  <c r="BC18" i="50" s="1"/>
  <c r="BC37" i="50" s="1"/>
  <c r="BD12" i="50"/>
  <c r="BE59" i="49" l="1"/>
  <c r="BF51" i="49" s="1"/>
  <c r="BF55" i="49" s="1"/>
  <c r="BF57" i="49" s="1"/>
  <c r="BF59" i="49" s="1"/>
  <c r="BB40" i="50"/>
  <c r="BB44" i="50" s="1"/>
  <c r="BC39" i="50" s="1"/>
  <c r="BB26" i="50"/>
  <c r="BC22" i="50" s="1"/>
  <c r="BB42" i="50"/>
  <c r="BB43" i="50" s="1"/>
  <c r="BD16" i="50"/>
  <c r="BD18" i="50" s="1"/>
  <c r="BD37" i="50" s="1"/>
  <c r="BD30" i="50"/>
  <c r="BE12" i="50"/>
  <c r="BE30" i="50" s="1"/>
  <c r="BE32" i="50" s="1"/>
  <c r="BE16" i="50"/>
  <c r="BE18" i="50" s="1"/>
  <c r="BE37" i="50" s="1"/>
  <c r="BC42" i="50" l="1"/>
  <c r="BC43" i="50" s="1"/>
  <c r="BC40" i="50"/>
  <c r="BC44" i="50" s="1"/>
  <c r="BD39" i="50" s="1"/>
  <c r="BC26" i="50"/>
  <c r="BD22" i="50" s="1"/>
  <c r="BD42" i="50" l="1"/>
  <c r="BD43" i="50" s="1"/>
  <c r="BD26" i="50"/>
  <c r="BE22" i="50" s="1"/>
  <c r="BD40" i="50"/>
  <c r="BD44" i="50" s="1"/>
  <c r="BE39" i="50" s="1"/>
  <c r="BE40" i="50" l="1"/>
  <c r="BE44" i="50" s="1"/>
  <c r="BE42" i="50"/>
  <c r="BE43" i="50" s="1"/>
  <c r="BE26" i="50"/>
  <c r="D30" i="24" l="1"/>
  <c r="K28" i="24" l="1"/>
  <c r="K22" i="24"/>
  <c r="K27" i="24"/>
  <c r="K26" i="24"/>
  <c r="K23" i="24"/>
  <c r="K20" i="24"/>
  <c r="K25" i="24"/>
  <c r="K19" i="24"/>
  <c r="K14" i="24"/>
  <c r="K7" i="24"/>
  <c r="K8" i="24"/>
  <c r="K6" i="24"/>
  <c r="K5" i="24"/>
  <c r="K11" i="24"/>
  <c r="H10" i="24"/>
  <c r="K10" i="24"/>
  <c r="H19" i="24"/>
  <c r="E19" i="24"/>
  <c r="E22" i="24"/>
  <c r="H22" i="24"/>
  <c r="E25" i="24"/>
  <c r="H25" i="24"/>
  <c r="H26" i="24"/>
  <c r="E23" i="24"/>
  <c r="H6" i="24"/>
  <c r="H14" i="24"/>
  <c r="H18" i="24"/>
  <c r="H27" i="24"/>
  <c r="H5" i="24"/>
  <c r="E13" i="24"/>
  <c r="E26" i="24"/>
  <c r="E30" i="24"/>
  <c r="H7" i="24"/>
  <c r="H20" i="24"/>
  <c r="H28" i="24"/>
  <c r="E6" i="24"/>
  <c r="E14" i="24"/>
  <c r="E18" i="24"/>
  <c r="E27" i="24"/>
  <c r="E5" i="24"/>
  <c r="H8" i="24"/>
  <c r="H23" i="24"/>
  <c r="E7" i="24"/>
  <c r="E15" i="24"/>
  <c r="E20" i="24"/>
  <c r="E28" i="24"/>
  <c r="E8" i="24"/>
  <c r="E16" i="24"/>
  <c r="E11" i="24"/>
  <c r="H11" i="24"/>
  <c r="E10" i="24"/>
  <c r="H52" i="47" l="1"/>
  <c r="J52" i="47"/>
  <c r="G52" i="47"/>
  <c r="L52" i="47"/>
  <c r="N52" i="47"/>
  <c r="M52" i="47"/>
  <c r="K52" i="47"/>
  <c r="O52" i="47"/>
  <c r="D52" i="47"/>
  <c r="P52" i="47" s="1"/>
  <c r="F52" i="47"/>
  <c r="E52" i="47"/>
  <c r="I52" i="47"/>
  <c r="N20" i="41"/>
  <c r="N21" i="41" s="1"/>
  <c r="N23" i="41" s="1"/>
  <c r="F20" i="41"/>
  <c r="F21" i="41" s="1"/>
  <c r="J20" i="41"/>
  <c r="J21" i="41" s="1"/>
  <c r="J23" i="41" s="1"/>
  <c r="C20" i="41"/>
  <c r="C21" i="41" s="1"/>
  <c r="L20" i="41"/>
  <c r="L21" i="41" s="1"/>
  <c r="L23" i="41" s="1"/>
  <c r="I20" i="41"/>
  <c r="I21" i="41" s="1"/>
  <c r="I23" i="41" s="1"/>
  <c r="K20" i="41"/>
  <c r="K21" i="41" s="1"/>
  <c r="K23" i="41" s="1"/>
  <c r="M20" i="41"/>
  <c r="M21" i="41" s="1"/>
  <c r="M23" i="41" s="1"/>
  <c r="H20" i="41"/>
  <c r="H21" i="41" s="1"/>
  <c r="H23" i="41" s="1"/>
  <c r="E20" i="41"/>
  <c r="E21" i="41" s="1"/>
  <c r="E23" i="41" s="1"/>
  <c r="D20" i="41"/>
  <c r="D21" i="41" s="1"/>
  <c r="D23" i="41" s="1"/>
  <c r="G20" i="41"/>
  <c r="G21" i="41" s="1"/>
  <c r="G23" i="41" s="1"/>
  <c r="O18" i="41"/>
  <c r="B23" i="41"/>
  <c r="B24" i="41" l="1"/>
  <c r="C23" i="41"/>
  <c r="E24" i="41" s="1"/>
  <c r="F23" i="41"/>
  <c r="O21" i="41"/>
  <c r="O20" i="41"/>
  <c r="O23" i="41" l="1"/>
  <c r="C24" i="41"/>
  <c r="L24" i="41"/>
  <c r="D24" i="41"/>
  <c r="K24" i="41"/>
  <c r="J24" i="41"/>
  <c r="I24" i="41"/>
  <c r="N24" i="41"/>
  <c r="B26" i="41" s="1"/>
  <c r="M24" i="41"/>
  <c r="H24" i="41"/>
  <c r="G24" i="41"/>
  <c r="F24" i="41"/>
  <c r="B34" i="41" l="1"/>
  <c r="C43" i="41"/>
  <c r="F15" i="24" s="1"/>
  <c r="I15" i="24" s="1"/>
  <c r="K15" i="24" l="1"/>
  <c r="H15" i="24"/>
  <c r="O34" i="41"/>
  <c r="F35" i="41"/>
  <c r="J35" i="41"/>
  <c r="N35" i="41"/>
  <c r="B37" i="41" s="1"/>
  <c r="C44" i="41" s="1"/>
  <c r="M35" i="41"/>
  <c r="C35" i="41"/>
  <c r="G35" i="41"/>
  <c r="K35" i="41"/>
  <c r="B35" i="41"/>
  <c r="D35" i="41"/>
  <c r="H35" i="41"/>
  <c r="L35" i="41"/>
  <c r="E35" i="41"/>
  <c r="I35" i="41"/>
  <c r="C45" i="41" l="1"/>
  <c r="F16" i="24"/>
  <c r="I16" i="24" s="1"/>
  <c r="K16" i="24" l="1"/>
  <c r="I13" i="24"/>
  <c r="H16" i="24"/>
  <c r="F13" i="24"/>
  <c r="K13" i="24" l="1"/>
  <c r="I30" i="24"/>
  <c r="F30" i="24"/>
  <c r="H13" i="24"/>
  <c r="K30" i="24" l="1"/>
  <c r="J26" i="24"/>
  <c r="J8" i="24"/>
  <c r="J6" i="24"/>
  <c r="J23" i="24"/>
  <c r="J22" i="24"/>
  <c r="J30" i="24"/>
  <c r="J28" i="24"/>
  <c r="J19" i="24"/>
  <c r="J5" i="24"/>
  <c r="J18" i="24"/>
  <c r="J20" i="24"/>
  <c r="J27" i="24"/>
  <c r="J25" i="24"/>
  <c r="J7" i="24"/>
  <c r="J14" i="24"/>
  <c r="J11" i="24"/>
  <c r="J10" i="24"/>
  <c r="J15" i="24"/>
  <c r="J16" i="24"/>
  <c r="J13" i="24"/>
  <c r="G19" i="24"/>
  <c r="G26" i="24"/>
  <c r="G18" i="24"/>
  <c r="G8" i="24"/>
  <c r="G30" i="24"/>
  <c r="G27" i="24"/>
  <c r="G20" i="24"/>
  <c r="G25" i="24"/>
  <c r="G23" i="24"/>
  <c r="G6" i="24"/>
  <c r="G5" i="24"/>
  <c r="G28" i="24"/>
  <c r="G22" i="24"/>
  <c r="G14" i="24"/>
  <c r="G7" i="24"/>
  <c r="G11" i="24"/>
  <c r="G10" i="24"/>
  <c r="H30" i="24"/>
  <c r="G15" i="24"/>
  <c r="G16" i="24"/>
  <c r="G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Luciano Ricardo Menegazzo</author>
  </authors>
  <commentList>
    <comment ref="B90" authorId="0" shapeId="0" xr:uid="{978F955E-F7AF-4E30-A313-E6B68A1C12A1}">
      <text>
        <r>
          <rPr>
            <b/>
            <sz val="9"/>
            <color indexed="81"/>
            <rFont val="Segoe UI"/>
            <family val="2"/>
          </rPr>
          <t>Energia: -7.637.506 (inclui locação de ativos para geração de energia-conforme 15.068.141-3)
Químicos: 40.924.631
Encargos: 13.628.763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<sst xmlns="http://schemas.openxmlformats.org/spreadsheetml/2006/main" count="757" uniqueCount="411">
  <si>
    <t>Aba</t>
  </si>
  <si>
    <t>1-Contexto e Objetivo da Planilha</t>
  </si>
  <si>
    <t>Tarifa P0 Água+Esgoto (TB)</t>
  </si>
  <si>
    <t>Tarifa Parcela A (TA)</t>
  </si>
  <si>
    <t>Tarifa Média (Água)</t>
  </si>
  <si>
    <t>Tarifa Média (Esgoto)</t>
  </si>
  <si>
    <t>2ª RTP - 2021</t>
  </si>
  <si>
    <t>Tarifa P0 (Água)</t>
  </si>
  <si>
    <t>Tarifa P0 (Esgoto)</t>
  </si>
  <si>
    <t>Componente da Tarifa</t>
  </si>
  <si>
    <t xml:space="preserve">      VPA (Água)</t>
  </si>
  <si>
    <t xml:space="preserve">      VPA (Esgoto)</t>
  </si>
  <si>
    <t xml:space="preserve">      Mercado de Referência (Água m³)</t>
  </si>
  <si>
    <t xml:space="preserve">      Mercado de Referência (Esgoto m³)</t>
  </si>
  <si>
    <t xml:space="preserve">   Tarifa Parcela A (Água)</t>
  </si>
  <si>
    <t xml:space="preserve">   Tarifa Parcela A (Esgoto)</t>
  </si>
  <si>
    <t>Valor</t>
  </si>
  <si>
    <t>Volume faturado de água (m3)</t>
  </si>
  <si>
    <t>Volume faturado de esgoto (m3)</t>
  </si>
  <si>
    <t>Total de Volume Faturado (m3)</t>
  </si>
  <si>
    <t>Item</t>
  </si>
  <si>
    <t>PARCELA A</t>
  </si>
  <si>
    <t>WACC</t>
  </si>
  <si>
    <t>Fator-X</t>
  </si>
  <si>
    <t>Compensações</t>
  </si>
  <si>
    <t>Índice de Atualização</t>
  </si>
  <si>
    <t>Taxa Selic</t>
  </si>
  <si>
    <t>IPCA</t>
  </si>
  <si>
    <t>Indexadas ao WACC</t>
  </si>
  <si>
    <t>Indexadas à Selic</t>
  </si>
  <si>
    <t>Indexadas ao IPCA</t>
  </si>
  <si>
    <t>(-) Diferimento - Saldo Financeiro Projetado (05/2021)</t>
  </si>
  <si>
    <t>(-) Suspensão IRT 2020</t>
  </si>
  <si>
    <t>Custo Energia</t>
  </si>
  <si>
    <t>Custo Químicos</t>
  </si>
  <si>
    <t>Custo Encargos</t>
  </si>
  <si>
    <t>Custos Totais</t>
  </si>
  <si>
    <t>Proporção de custos Água (1a RTP)</t>
  </si>
  <si>
    <t>Proporção de custos Esgoto (1a RTP)</t>
  </si>
  <si>
    <t>Participação na Tarifa</t>
  </si>
  <si>
    <t>-</t>
  </si>
  <si>
    <t>(-) Saldo da Conta Gráfica dos Custos Não Gerenciáveis de 2020</t>
  </si>
  <si>
    <t>(-) Substituição IGP-M por IPCA na IRT 2020</t>
  </si>
  <si>
    <t>(+) IRPJ e CSLL - Diferença previsto e efetivo Ciclo 1a RTP</t>
  </si>
  <si>
    <t>Fonte</t>
  </si>
  <si>
    <t>TA Energia</t>
  </si>
  <si>
    <t>TA Químicos</t>
  </si>
  <si>
    <t>TA Encargos</t>
  </si>
  <si>
    <t>Parcela A</t>
  </si>
  <si>
    <t>TF Energia</t>
  </si>
  <si>
    <t>TF Químicos</t>
  </si>
  <si>
    <t>TF Encargos</t>
  </si>
  <si>
    <t>Ano</t>
  </si>
  <si>
    <t>Saldo Atualizado</t>
  </si>
  <si>
    <t>R-IRT-2022</t>
  </si>
  <si>
    <t>Contém os resultados dos cálculos de reajuste tariário para o ano de 2022 da tarifa da Sanepar.</t>
  </si>
  <si>
    <t>SÉRIE HISTÓRICA DO IPCA</t>
  </si>
  <si>
    <t>(conclusão)</t>
  </si>
  <si>
    <t xml:space="preserve">    VARIAÇÃO</t>
  </si>
  <si>
    <t>ANO</t>
  </si>
  <si>
    <t>MÊS</t>
  </si>
  <si>
    <t>NÚMERO ÍNDICE</t>
  </si>
  <si>
    <t>(%)</t>
  </si>
  <si>
    <t>(DEZ 93 = 100)</t>
  </si>
  <si>
    <t>NO</t>
  </si>
  <si>
    <t>MESES</t>
  </si>
  <si>
    <t>JAN</t>
  </si>
  <si>
    <t>FEV</t>
  </si>
  <si>
    <t>MAR</t>
  </si>
  <si>
    <t>ABR</t>
  </si>
  <si>
    <t>MAI</t>
  </si>
  <si>
    <t>JUN</t>
  </si>
  <si>
    <t>JUL</t>
  </si>
  <si>
    <t>AGO</t>
  </si>
  <si>
    <t>SET</t>
  </si>
  <si>
    <t>OUT</t>
  </si>
  <si>
    <t>NOV</t>
  </si>
  <si>
    <t>DEZ</t>
  </si>
  <si>
    <t xml:space="preserve">Fonte: IBGE, Diretoria de Pesquisas, Coordenação de Índices de Preços, </t>
  </si>
  <si>
    <t>Sistema Nacional de Índices de Preços ao Consumidor.</t>
  </si>
  <si>
    <t>Link: https://www.ibge.gov.br/estatisticas/economicas/precos-e-custos/9256-indice-nacional-de-precos-ao-consumidor-amplo.html?=&amp;t=downloads</t>
  </si>
  <si>
    <t>Tabela - IPCA</t>
  </si>
  <si>
    <t>Tabela - INPC</t>
  </si>
  <si>
    <t>SÉRIE HISTÓRICA DO INPC</t>
  </si>
  <si>
    <t/>
  </si>
  <si>
    <t xml:space="preserve"> </t>
  </si>
  <si>
    <t>Tabela Selic</t>
  </si>
  <si>
    <t>Fonte: https://www.bcb.gov.br/acessoinformacao/legado?url=https:%2F%2Fwww.bcb.gov.br%2Fhtms%2Fselic%2Fselicacumul.asp</t>
  </si>
  <si>
    <t>Taxa Selic - Fatores acumulados</t>
  </si>
  <si>
    <t>Mês</t>
  </si>
  <si>
    <t>Janeiro</t>
  </si>
  <si>
    <t>Fevereiro</t>
  </si>
  <si>
    <t>Março</t>
  </si>
  <si>
    <t>Abril</t>
  </si>
  <si>
    <t>Maio</t>
  </si>
  <si>
    <t>Junho</t>
  </si>
  <si>
    <t>Julho</t>
  </si>
  <si>
    <t>Agosto</t>
  </si>
  <si>
    <t>Setembro</t>
  </si>
  <si>
    <t>Outubro</t>
  </si>
  <si>
    <t>Novembro</t>
  </si>
  <si>
    <t>Dezembro</t>
  </si>
  <si>
    <t>Fatores acumulados</t>
  </si>
  <si>
    <t>Descrição</t>
  </si>
  <si>
    <t>Componente do Custo Gerenciável</t>
  </si>
  <si>
    <r>
      <t>Custo de pessoal (</t>
    </r>
    <r>
      <rPr>
        <b/>
        <sz val="11"/>
        <color theme="1"/>
        <rFont val="Calibri"/>
        <family val="2"/>
      </rPr>
      <t>P</t>
    </r>
    <r>
      <rPr>
        <sz val="11"/>
        <color theme="1"/>
        <rFont val="Calibri"/>
        <family val="2"/>
      </rPr>
      <t>)</t>
    </r>
  </si>
  <si>
    <r>
      <t>Remuneração de Capital e Quota de Reintegração (Depreciação) (</t>
    </r>
    <r>
      <rPr>
        <b/>
        <sz val="11"/>
        <color theme="1"/>
        <rFont val="Calibri"/>
        <family val="2"/>
      </rPr>
      <t>RI</t>
    </r>
    <r>
      <rPr>
        <sz val="11"/>
        <color theme="1"/>
        <rFont val="Calibri"/>
        <family val="2"/>
      </rPr>
      <t>)</t>
    </r>
  </si>
  <si>
    <r>
      <t>Outros Custos (</t>
    </r>
    <r>
      <rPr>
        <b/>
        <sz val="11"/>
        <color theme="1"/>
        <rFont val="Calibri"/>
        <family val="2"/>
      </rPr>
      <t>OC</t>
    </r>
    <r>
      <rPr>
        <sz val="11"/>
        <color theme="1"/>
        <rFont val="Calibri"/>
        <family val="2"/>
      </rPr>
      <t>), que correspondem à: materiais, serviços de terceiros</t>
    </r>
  </si>
  <si>
    <t>Total</t>
  </si>
  <si>
    <t>Participação</t>
  </si>
  <si>
    <t>Índice de preços vinculado</t>
  </si>
  <si>
    <t>Variação do Índice em 2021</t>
  </si>
  <si>
    <t>Tarifa Vigente TB</t>
  </si>
  <si>
    <t>Variação da cesta de índices de preço</t>
  </si>
  <si>
    <t>Percentual de reajuste TB</t>
  </si>
  <si>
    <t>Tarifa TB - IRT 2022</t>
  </si>
  <si>
    <t>Reajuste da Parcela B - Itens de cálculo</t>
  </si>
  <si>
    <t>1a Fase, 2a RTP. Link: https://www.documentador.pr.gov.br/documentador/pub.do?action=d&amp;uuid=@gtf-escriba-agepar@eed30e77-9591-4e35-b060-ecc75c6e7615</t>
  </si>
  <si>
    <t>Nota Técnica IRT - 2018. Link: https://www.documentador.pr.gov.br/documentador/pub.do?action=d&amp;uuid=@gtf-escriba-agepar@11c46684-7c8c-4b93-93b5-b92eed60932b&amp;emPg=true</t>
  </si>
  <si>
    <t>INPC</t>
  </si>
  <si>
    <t>Tarifa Média (TA+TB)</t>
  </si>
  <si>
    <t>Fonte: 1a Fase, 2a RTP. Link:https://www.documentador.pr.gov.br/documentador/pub.do?action=d&amp;uuid=@gtf-escriba-agepar@eed30e77-9591-4e35-b060-ecc75c6e7615</t>
  </si>
  <si>
    <t>Tabela - Tarifa Vigente 1a Fase 2a RTP - Composição</t>
  </si>
  <si>
    <t>Tabela - Demais parâmetros</t>
  </si>
  <si>
    <t>Tabela - Parâmetros de Custo Gerenciável - Parcela B</t>
  </si>
  <si>
    <t>Parâmetro</t>
  </si>
  <si>
    <t>Valor base da 1a RTP - Mantido na 1a Fase da 2a RTP</t>
  </si>
  <si>
    <t>DADOS DE MERCADO</t>
  </si>
  <si>
    <t>Volume Faturado Água (m3)</t>
  </si>
  <si>
    <t>Volume Faturado Esgoto (m3)</t>
  </si>
  <si>
    <t>Total Volume Faturado (m3)</t>
  </si>
  <si>
    <t>Fonte: Sanepar - Protocolado 18.683.726-6, Vol. 1, Anexos 5 e 6.</t>
  </si>
  <si>
    <t>WACC bruto (valor real e antes de descontar impostos)</t>
  </si>
  <si>
    <t>Data-base</t>
  </si>
  <si>
    <t>17 de maio</t>
  </si>
  <si>
    <t>Resolução 015/2021, art. 1.</t>
  </si>
  <si>
    <t>Custos com Energia Elétrica</t>
  </si>
  <si>
    <t>SCT</t>
  </si>
  <si>
    <t>Custos com Produtos Químicos</t>
  </si>
  <si>
    <t>Encargos</t>
  </si>
  <si>
    <t>Custos com Produtos Químicos - Água</t>
  </si>
  <si>
    <t>Custos com Produtos Químicos - Esgoto</t>
  </si>
  <si>
    <t>Custos com Energia Elétrica - Água</t>
  </si>
  <si>
    <t>Custos com Energia Elétrica - Esgoto</t>
  </si>
  <si>
    <t>Custos com Energia Elétrica - ADM</t>
  </si>
  <si>
    <t>Locação de ativos de geração de energia</t>
  </si>
  <si>
    <t>Fundo Municipal - Água e Esgoto</t>
  </si>
  <si>
    <t>Repasse pelo uso da água - Água</t>
  </si>
  <si>
    <t>Cobrança Rec. Hidricos</t>
  </si>
  <si>
    <t>Taxa de Regulação - Água e Egoto</t>
  </si>
  <si>
    <t>Fonte: Sanepar - 18.683.726-6, Anexo 9. Dados detalhados em 18.721.961-2, Anexo 1, 2 e 3.</t>
  </si>
  <si>
    <t>Municipios com apropriação mensal</t>
  </si>
  <si>
    <t>ARAPOTI</t>
  </si>
  <si>
    <t>Sim</t>
  </si>
  <si>
    <t>BRASILANDIA DO SUL</t>
  </si>
  <si>
    <t>Não</t>
  </si>
  <si>
    <t>CAMPO LARGO</t>
  </si>
  <si>
    <t>CARAMBEI</t>
  </si>
  <si>
    <t>CASTRO</t>
  </si>
  <si>
    <t xml:space="preserve">CIANORTE          </t>
  </si>
  <si>
    <t>FOZ DO IGUACU</t>
  </si>
  <si>
    <t>IVAIPORA</t>
  </si>
  <si>
    <t>LOANDA</t>
  </si>
  <si>
    <t>LONDRINA</t>
  </si>
  <si>
    <t>PORTO UNIÃO</t>
  </si>
  <si>
    <t>RIBEIRAO DO PINHAL</t>
  </si>
  <si>
    <t>SANTA AMELIA</t>
  </si>
  <si>
    <t>SANTA MARIA DO OESTE</t>
  </si>
  <si>
    <t>SANTA TEREZINHA ITAIPU</t>
  </si>
  <si>
    <t>TURVO</t>
  </si>
  <si>
    <t>URAÍ</t>
  </si>
  <si>
    <t>Já teve os valores adiantados anteriormente via repasse integral?</t>
  </si>
  <si>
    <t>Já adiantados anteriormente via repasse integral?</t>
  </si>
  <si>
    <t>Data de assinatura dos contratos 
(Anexo 44 - 18.473.885-6)*</t>
  </si>
  <si>
    <t>Valores compilados:</t>
  </si>
  <si>
    <t>Valores discriminados:</t>
  </si>
  <si>
    <t>- Produtos químicos</t>
  </si>
  <si>
    <t>- Energia Elétrica</t>
  </si>
  <si>
    <t>- Encargos - Fundos Municipais de Saneamento Básico e Ambiental:</t>
  </si>
  <si>
    <t>- Encargos - Uso da água:</t>
  </si>
  <si>
    <t>- Encargos - Recursos hídricos:</t>
  </si>
  <si>
    <t>- Encargos - Taxa de regulação:</t>
  </si>
  <si>
    <t>**</t>
  </si>
  <si>
    <t xml:space="preserve">Obs.: </t>
  </si>
  <si>
    <t>Detalhamento sobre Antecipações de Fundos Municipais de Saneamento Básico e Ambiental</t>
  </si>
  <si>
    <t>Custos PARCELA - A</t>
  </si>
  <si>
    <t>Fundo Municipal Antecipações*</t>
  </si>
  <si>
    <t>***</t>
  </si>
  <si>
    <t>Tabela - Insumos para o cálculo da Parcela B - IRT 2022</t>
  </si>
  <si>
    <t>Tabela - Cálculo Parcela B - IRT 2022</t>
  </si>
  <si>
    <t>Componente do Custo Não Gerenciável</t>
  </si>
  <si>
    <t>Energia Elétrica</t>
  </si>
  <si>
    <t>Produtos Químicos</t>
  </si>
  <si>
    <t>TARIFA
2ª RTP 2021 (1ª FASE)</t>
  </si>
  <si>
    <t>Tabela - Dados de Projeção de Mercado - 1ª Fase 2ª RTP</t>
  </si>
  <si>
    <t>Tabela - Custos da Parcela A  - 1ª Fase 2ª RTP</t>
  </si>
  <si>
    <t>Valores tarifários - 1ª Fase da 2ª RTP</t>
  </si>
  <si>
    <t>2021 - Água - 1a Fase 2a RTP</t>
  </si>
  <si>
    <t>2021 - Esgoto - 1a Fase 2a RTP</t>
  </si>
  <si>
    <t>Tarifa A por Item 1ª Fase 2ª RTP</t>
  </si>
  <si>
    <t>Custos incorridos em 2021</t>
  </si>
  <si>
    <t>Mercado realizado em 2021 (água e esgoto, em m³)</t>
  </si>
  <si>
    <t>Valores tarifários para o IRT 2022</t>
  </si>
  <si>
    <t>Variação do componente tarifário</t>
  </si>
  <si>
    <t>Custo Real Mensal (R$)</t>
  </si>
  <si>
    <r>
      <t>Volume Total Faturado (m</t>
    </r>
    <r>
      <rPr>
        <vertAlign val="superscript"/>
        <sz val="10"/>
        <color indexed="8"/>
        <rFont val="Calibri"/>
        <family val="2"/>
      </rPr>
      <t>3</t>
    </r>
    <r>
      <rPr>
        <sz val="10"/>
        <color indexed="8"/>
        <rFont val="Calibri"/>
        <family val="2"/>
      </rPr>
      <t>)</t>
    </r>
  </si>
  <si>
    <r>
      <t>Tarifa Vigente (R$/m</t>
    </r>
    <r>
      <rPr>
        <vertAlign val="superscript"/>
        <sz val="10"/>
        <color indexed="8"/>
        <rFont val="Calibri"/>
        <family val="2"/>
      </rPr>
      <t>3</t>
    </r>
    <r>
      <rPr>
        <sz val="10"/>
        <color indexed="8"/>
        <rFont val="Calibri"/>
        <family val="2"/>
      </rPr>
      <t>)</t>
    </r>
  </si>
  <si>
    <t>Cobertura Tarifária (R$)</t>
  </si>
  <si>
    <t>Variação IPCA</t>
  </si>
  <si>
    <t>Tarifa Financeira - Energia Elétrica (TF Energia)</t>
  </si>
  <si>
    <t>Obs.: O mês de maio é apresentado em duas colunas, tendo em vista a data-base de 17 de maio. Em linhas gerais, entre os dias 1 e 16 são aplicáveis as tarifas do antepenúltimo reposicionamento tarifário, e do dia 17 ao 31, são aplicáveis as tarifas definidas no último reposicionamento tarifário.</t>
  </si>
  <si>
    <t>Tabela - Mercado de referência (realizado em 2021)</t>
  </si>
  <si>
    <t>Parcela B + Compensações</t>
  </si>
  <si>
    <t>TB</t>
  </si>
  <si>
    <t>TB Diferimento</t>
  </si>
  <si>
    <t>TF Diferimento</t>
  </si>
  <si>
    <t>TA</t>
  </si>
  <si>
    <t>TF</t>
  </si>
  <si>
    <t>Tarifa Total</t>
  </si>
  <si>
    <t>Tabela - Histórico de Tarifas</t>
  </si>
  <si>
    <t>Fonte: 18.683.726-6, Anexo 9</t>
  </si>
  <si>
    <t>Custo efetivo (-) Cobertura Tarifária (R$)</t>
  </si>
  <si>
    <t>Saldo do mês, atualizado (R$)</t>
  </si>
  <si>
    <t>Saldo acumulado, atualizado (R$)</t>
  </si>
  <si>
    <t>Mercado de referência (efetivo 2021)</t>
  </si>
  <si>
    <t>Tabela - Cálculo da Parcela A - IRT 2022</t>
  </si>
  <si>
    <t>Tarifa Financeira - TF (total)</t>
  </si>
  <si>
    <t>Tarifa Financeira - Produtos Químicos (TF Químicos)</t>
  </si>
  <si>
    <t>Tarifa Financeira - Encargos (TF Encargos)</t>
  </si>
  <si>
    <t>Valores tarifários - 1ª Fase da 2ª RTP*</t>
  </si>
  <si>
    <t>TF Energia Elétrica</t>
  </si>
  <si>
    <t>Resultado IRT - 2022</t>
  </si>
  <si>
    <t>COMPONENTES TARIFÁRIOS</t>
  </si>
  <si>
    <t>TA - Parcela A (Custos não gerenciáveis)</t>
  </si>
  <si>
    <t>TB - Parcela B (Custos gerenciáveis)</t>
  </si>
  <si>
    <t>Custos Operacionais + Remuneração de Capital + Quota de Reintegração + Inadimplência - Outras Receitas</t>
  </si>
  <si>
    <t>TF - Parcela F - CVA (conta de variação da parcela A)</t>
  </si>
  <si>
    <t>Parcelas de Compensações</t>
  </si>
  <si>
    <t>Diferimento 1ª RTP</t>
  </si>
  <si>
    <t>CVA 2020</t>
  </si>
  <si>
    <t>Suspensão IRT 2020</t>
  </si>
  <si>
    <t>Substituição IGP-M por IPCA IRT 2020</t>
  </si>
  <si>
    <t>Compensação IRPJ e CSLL (1º Ciclo Tarifário)</t>
  </si>
  <si>
    <t>TOTAL</t>
  </si>
  <si>
    <t>Saldo 1ª Fase 
2ª RTP 2021 (R$)</t>
  </si>
  <si>
    <t>2021 
(R$/m³)</t>
  </si>
  <si>
    <t>2022 
(R$/m³)</t>
  </si>
  <si>
    <t xml:space="preserve">Variação </t>
  </si>
  <si>
    <t>Substituição IGP-M por IPCA na IRT 2020</t>
  </si>
  <si>
    <t>IRPJ e CSLL  (1º Ciclo Tarifário)</t>
  </si>
  <si>
    <t>Tabela - Resumo Tarifa de Compensações (TC)</t>
  </si>
  <si>
    <t>Tarifa Financeira (TF) - Conta gráfica dos componentes da Parcela A</t>
  </si>
  <si>
    <t>Tarifa de Compensações</t>
  </si>
  <si>
    <t>Compensações - Selic (C selic)</t>
  </si>
  <si>
    <t>Compensações - IPCA (C ipca)</t>
  </si>
  <si>
    <t>Compensações - WACC (C wacc)</t>
  </si>
  <si>
    <t>Total Compensações (C)</t>
  </si>
  <si>
    <t>Tarifa de Compensações (C)</t>
  </si>
  <si>
    <t>Compensações - Selic (C selic) - Diferimento 1ª RTP</t>
  </si>
  <si>
    <t>Saldo Inicial</t>
  </si>
  <si>
    <t>Saldo</t>
  </si>
  <si>
    <t>Índice de Correção (Selic)</t>
  </si>
  <si>
    <t>Volume Total Faturado (m3)</t>
  </si>
  <si>
    <t>Tarifa Vigente de Cobetura (R$/m3)</t>
  </si>
  <si>
    <t>Tabela - Cálculo da Tarifa Financeira - IRT 2022</t>
  </si>
  <si>
    <t>Tabela - Cálculo da Tarifa Financeira de cada componente</t>
  </si>
  <si>
    <t>* Todos os contratos foram assinados em momento prévio ao Acórdão 3354/2019 – TCE, de  23/10/2019. Portanto, estão em atendimento às recomendações do TCE.</t>
  </si>
  <si>
    <t>** Contratos em que a Sanepar já repassou ao Município, antecipadamente, o valor integral referente ao FMSBA. Para estes casos, as antecipações já foram recuperadas pela Cia. via tarifa em momento anterior (reposicionamentos tarifários passados), sendo que para fins da IRT 2022, os valores destes contratos são deduzidos daqueles que seriam devidos via regime de competência, conforme disposto na tabela.</t>
  </si>
  <si>
    <t>***  Contratos em que a Sanepar já repassou ao Município, antecipadamente, o valor integral referente ao FMSBA. Para estes casos, diferentes dos anteriores, a Cia. propõe a inclusão na tarifa da IRT 2022 dos valores de forma parcelada, conforme contabilizados via regime de competência e previstos contratualmente, a medida que ocorre a arrecadação no Município. Assim, ao longo da vigência completa do contrato a Sanepar recupera os valores antecipados aos Municípios.</t>
  </si>
  <si>
    <t>%</t>
  </si>
  <si>
    <t>SELIC META 2022¹</t>
  </si>
  <si>
    <t>¹ Meta Selic (a.a.) - Fev/2022 Banco Central. Ata 244 Copom.</t>
  </si>
  <si>
    <t>Tabela - Parâmetros para cálculo das Compensações</t>
  </si>
  <si>
    <t>WACC Bruto 1ª RTP</t>
  </si>
  <si>
    <t>WACC Bruto 2ª RTP</t>
  </si>
  <si>
    <t>Coeficiente Diferimento Anual</t>
  </si>
  <si>
    <t>% Diferimento Anual</t>
  </si>
  <si>
    <t>Diferimento</t>
  </si>
  <si>
    <t>Realizado</t>
  </si>
  <si>
    <t>Volume verificado em Dezembro, constante até Maio/2020</t>
  </si>
  <si>
    <t>Descrição - Mês/Ano</t>
  </si>
  <si>
    <t>Mercado (M)</t>
  </si>
  <si>
    <t>Tarifa Requerida (TR)</t>
  </si>
  <si>
    <t>Tarifa Verificada (TV)</t>
  </si>
  <si>
    <t>Receita Requerida (RR)</t>
  </si>
  <si>
    <t>Receita Verificada (RV)</t>
  </si>
  <si>
    <t>Financeiro (F)</t>
  </si>
  <si>
    <t>SELIC¹</t>
  </si>
  <si>
    <t>Financeiro Atualizado (FA)</t>
  </si>
  <si>
    <t>Amortização</t>
  </si>
  <si>
    <t>Financeiro Acumulado</t>
  </si>
  <si>
    <t>Tarifa de Financeiro Acumulado (solver)</t>
  </si>
  <si>
    <t>Índice de Diferimento Anual (IDA)</t>
  </si>
  <si>
    <t>¹ https://www.bcb.gov.br/htms/selic/selicacumul.asp</t>
  </si>
  <si>
    <t>Valor Mensal diferimento</t>
  </si>
  <si>
    <t>Valor Mensal Acumulado</t>
  </si>
  <si>
    <t>Selic do Período</t>
  </si>
  <si>
    <t>Valor Pago ( - )</t>
  </si>
  <si>
    <t>3.1</t>
  </si>
  <si>
    <t>Pagamento Juros</t>
  </si>
  <si>
    <t>3.2</t>
  </si>
  <si>
    <t>Principal Amortizado</t>
  </si>
  <si>
    <t>Saldo Devedor ( 1 + 2 - (3 = (3.1 + 3.2)) = 4 )</t>
  </si>
  <si>
    <t>Tarifa Requerida</t>
  </si>
  <si>
    <t>Tarifa Praticada</t>
  </si>
  <si>
    <t>Receita não verificada</t>
  </si>
  <si>
    <t>WACC Mensal</t>
  </si>
  <si>
    <t>Mercado mensal</t>
  </si>
  <si>
    <t>1/2 WACC mensal</t>
  </si>
  <si>
    <t>Receita não verificada atualizada</t>
  </si>
  <si>
    <t>WACC Líquido (1a RTP)</t>
  </si>
  <si>
    <t>Mercado 1a RTP para 2020 - Nova estrutura Tarifária</t>
  </si>
  <si>
    <t>Fonte: 1a Fase 2a RTP. Link: https://www.documentador.pr.gov.br/documentador/pub.do?action=d&amp;uuid=@gtf-escriba-agepar@4c2d955d-cb28-4f2a-af30-e53852d120b0</t>
  </si>
  <si>
    <t>Tabela - Compensação - Suspensão IRT 2020 - Cálculo da 1a Fase da 2a RTP</t>
  </si>
  <si>
    <t>Tabela - Compensação - Suspensão IRT 2020 - Atualização do cálculo</t>
  </si>
  <si>
    <t>Obs.: Atualização dos Valores de Mercado, WACC e inclusão IPCA</t>
  </si>
  <si>
    <t>WACC Bruto (1a RTP)</t>
  </si>
  <si>
    <t>Obs.: Atualizado Selic, Tarifa verificada e Mercado.</t>
  </si>
  <si>
    <t>Tarifa IRT 2020 - Com IGP-M, Sem Diferimento</t>
  </si>
  <si>
    <t>Tarifa IRT 2020 - Res. 040/2020</t>
  </si>
  <si>
    <t>Diferença de Tarifa - Parcela do IGP-M</t>
  </si>
  <si>
    <t>Imposto de Renda</t>
  </si>
  <si>
    <t>Contribuição Social</t>
  </si>
  <si>
    <t xml:space="preserve"> Valores -Imposto de Renda e Contribuição social - aliquotas nominal - RTP</t>
  </si>
  <si>
    <t>Valores pagos de IRPJ e CSLL</t>
  </si>
  <si>
    <t>Diferença do Realizado e Projetado</t>
  </si>
  <si>
    <t>Valores a atualizar:</t>
  </si>
  <si>
    <t>Atualização de 2017 até o ultimo indice disponivel.</t>
  </si>
  <si>
    <t>Atualização de 2018 até o ultimo indice disponivel.</t>
  </si>
  <si>
    <t>Atualização de 2019 até o ultimo indice disponivel.</t>
  </si>
  <si>
    <t xml:space="preserve">Índice </t>
  </si>
  <si>
    <t>Periodo - Para cada valor temos um periodo de referencia (sendo 2017 a 2019)</t>
  </si>
  <si>
    <t>Valores atualizados pelo IPCA (Out/Ano de Referência à 10/2020)</t>
  </si>
  <si>
    <t>Valores atualizados pelo IPCA (11/2020 até 05/2021)</t>
  </si>
  <si>
    <t>Fonte: 1a Fase da 2a RTP. Link: https://www.documentador.pr.gov.br/documentador/pub.do?action=d&amp;uuid=@gtf-escriba-agepar@84dad595-79f2-4a92-a55f-712001a35287</t>
  </si>
  <si>
    <t>Tabela - Compensação - Suspensão IRT 2020 - Atualização do cálculo para a IRT 2022</t>
  </si>
  <si>
    <t>Tabela -  Imposto de Renda e Contribuição Social - Realizado e Projetado - SANEPAR 2017 a 2019 - Cálculo da 1a Fase da 2a RTP</t>
  </si>
  <si>
    <t>Fonte: 1a Fase da 2a RTP. Link: https://www.documentador.pr.gov.br/documentador/pub.do?action=d&amp;uuid=@gtf-escriba-agepar@4f3ed9c8-0128-4bda-9522-aab96f28381d</t>
  </si>
  <si>
    <t>Obs.: Atualizado IPCA</t>
  </si>
  <si>
    <t>Forma de calcular tarifa:</t>
  </si>
  <si>
    <t>Menu&gt;&gt;&gt;Dados&gt;&gt;&gt;</t>
  </si>
  <si>
    <t>Teste de Hipóteses&gt;&gt;&gt;Atingir Meta...</t>
  </si>
  <si>
    <t>&lt;- Esta célula deve ser sempre aquele do "Saldo Acumulado" em maio/2025, para cada fluxo de caixa.</t>
  </si>
  <si>
    <t>&lt;- Esta célula deve ser sempre zero, visando quitar o saldo ao fim do período.</t>
  </si>
  <si>
    <t>Tarifa IRT 2022- C Selic - Diferimento 1a RTP</t>
  </si>
  <si>
    <t>&lt;- Esta célula deve ser sempre o valor da tarifa C para a IRT 2022, diferente para cada fluxo de caixa.</t>
  </si>
  <si>
    <t>As células da imagem ao lado referem-se ao cálculo da tarifa de compensação do primeiro fluxo de caixa, referente ao diferimento da 1a RTP</t>
  </si>
  <si>
    <t>Tabela - Compensações 1a Fase 2a RTP</t>
  </si>
  <si>
    <t>Fonte: 1a Fase 2a RTP. Link: https://www.documentador.pr.gov.br/documentador/pub.do?action=d&amp;uuid=@gtf-escriba-agepar@eed30e77-9591-4e35-b060-ecc75c6e7615</t>
  </si>
  <si>
    <t>Custos Parcela A - 2020</t>
  </si>
  <si>
    <t>Tabela - Atualização Saldo da Compensação dos Custos da Parcela A, refente ao ano de 2020</t>
  </si>
  <si>
    <t>Índice de Correção (IPCA)</t>
  </si>
  <si>
    <t>Saldo Compensação - Custos Parcela A - 2020 (IPCA)</t>
  </si>
  <si>
    <t>Saldo Atualizado
Mai/2021 (R$)</t>
  </si>
  <si>
    <t>Saldo em
Mai/2022 (R$)</t>
  </si>
  <si>
    <t>Compensações - IPCA (C ipca) - Custos Parcela A - 2020</t>
  </si>
  <si>
    <t>Tarifa IRT 2022- C Ipca - Custos Parcela A - 2020</t>
  </si>
  <si>
    <t>Índice de Remuneração (WACC)</t>
  </si>
  <si>
    <t>Saldo Corrigido Acumulado</t>
  </si>
  <si>
    <t>Saldo Final Acumulado</t>
  </si>
  <si>
    <t>Compensações - WACC (C wacc) - Suspensão IRT 2020</t>
  </si>
  <si>
    <t>Tarifa IRT 2022- C wacc - Suspensão IRT 2020</t>
  </si>
  <si>
    <t>Compensações - WACC (C wacc) - Substituição IGP-M por IPCA na IRT 2020</t>
  </si>
  <si>
    <t>Tarifa IRT 2022- C wacc - Substituição IGP-M por IPCA na IRT 2020</t>
  </si>
  <si>
    <t>Compensações - WACC (C wacc) - IRPJ e CSLL  (1º Ciclo Tarifário)</t>
  </si>
  <si>
    <t>Tarifa IRT 2022- C wacc - IRPJ e CSLL  (1º Ciclo Tarifário)</t>
  </si>
  <si>
    <t>I-Parâmetros</t>
  </si>
  <si>
    <t>I-Índices</t>
  </si>
  <si>
    <t>I-Mercado</t>
  </si>
  <si>
    <t>I-Custos Parcela A</t>
  </si>
  <si>
    <t>A-Parcela TB</t>
  </si>
  <si>
    <t>2-Tipos de Abas</t>
  </si>
  <si>
    <t>Insumos/Base de dados - Abas com o nome iniciando com I-</t>
  </si>
  <si>
    <t>Auxílio/Cálculos Intermediários - Insumos que receberam algum tratamento, ou cálculos necessários para se atingir o resultado final - Abas com nome iniciando com A-</t>
  </si>
  <si>
    <t>Resultados - Abas com nome iniciando com R-</t>
  </si>
  <si>
    <t>3-Conteúdo das Abas</t>
  </si>
  <si>
    <t>A-Parcela TA</t>
  </si>
  <si>
    <t>A-Tarifa Financeira TF</t>
  </si>
  <si>
    <t>A-Atualiz. C-Diferimento</t>
  </si>
  <si>
    <t>A-Atualiz. C-ParcelaA-2020</t>
  </si>
  <si>
    <t>A-Atualiz. C-Post.IRT2020</t>
  </si>
  <si>
    <t>A-Atualiz. C-IGP-M</t>
  </si>
  <si>
    <t>A-Atualiz. C-IR e CSLL</t>
  </si>
  <si>
    <t>A-Compensações</t>
  </si>
  <si>
    <t>Dados de entrada para os cálculos, em sua maioria, derivados dos documentos da 1a Fase da 2a RTP, exceto quanto especificado outra fonte de dados.</t>
  </si>
  <si>
    <t>Índices de preços utilizados para os cálculos.</t>
  </si>
  <si>
    <t>Dados do mercado de referência utilizados nos cálculos (volumes de água e esgoto faturados efetivamente em 2021).</t>
  </si>
  <si>
    <t>Dados sobre os custos considerados no cálculo da Parcela A da tarifa. Fonte: Sanepar - 18.683.726-6, Anexo 9. Dados detalhados em 18.721.961-2, Anexo 1, 2 e 3.</t>
  </si>
  <si>
    <t>Cálculo da parcela B da tarifa.</t>
  </si>
  <si>
    <t>Cálculo da parcela A da tarifa.</t>
  </si>
  <si>
    <t>Cálculo da tarifa financeira, referente à conta gráfica entre o previsto e o realizado dos componentes da Parcela A.</t>
  </si>
  <si>
    <t>Atualização do saldo financeiro da compensação referente ao Diferimento Tarifário da 1a RTP.</t>
  </si>
  <si>
    <t>Atualização do saldo financeiro da compensação referente aos custos com a Parcela A do ano de 2020.</t>
  </si>
  <si>
    <t>Atualização do saldo financeiro da compensação referente à postergação na aplicação do reajuste tarifário de 2020.</t>
  </si>
  <si>
    <t>Atualização do saldo financeiro da compensação referente à substituição do índice de preços IGP-M pelo IPCA na IRT de 2020.</t>
  </si>
  <si>
    <t>Atualização do saldo financeiro da compensação referente à devolução aos usuários dos impostos de IR e CSLL inclusos na tarifa da 1a RTP, os quais foram realizados a menor durante o 1o ciclo tarifário.</t>
  </si>
  <si>
    <t>Cálculo da tarifa adicional de compensações, especificando os valores para cada compensação e indexador.</t>
  </si>
  <si>
    <t>Obs.: * Os valores referentes à tarifa financeira do ano de 2020 foram inclusos como uma tarifa de compensação da 1a Fase da 2aRTP, possuindo assim, tratamento tarifário-regulatório distinto ao da Tarifa Financeira aqui calculado.</t>
  </si>
  <si>
    <t>Compensações Indexadas à Selic</t>
  </si>
  <si>
    <t>Compensações Indexadas ao IPCA</t>
  </si>
  <si>
    <t>Compensações Indexadas ao WACC</t>
  </si>
  <si>
    <t>TARIFA %</t>
  </si>
  <si>
    <t>TARIFA 2022 - Manutenção Parcela B 1a Fase 2a RTP</t>
  </si>
  <si>
    <t>IMPACTO IRT 2022 -Manutenção Parcela B 1a Fase 2a RTP</t>
  </si>
  <si>
    <t>TARIFA 2022 - Com reajuste da Parcela B</t>
  </si>
  <si>
    <t>TARIFA %  - Com reajuste da Parcela B</t>
  </si>
  <si>
    <t>IMPACTO IRT 2022  - Com reajuste da Parcela B</t>
  </si>
  <si>
    <t>TARIFA % - Manutenção Parcela B 1a Fase 2a RTP</t>
  </si>
  <si>
    <t>Não aplicado</t>
  </si>
  <si>
    <t>Cálculo deliberado na Reunião Extraordinária do Conselho Diretor 13/2022-RECD (13/04/2022)</t>
  </si>
  <si>
    <t>Esta planilha foi desenvolvida como parte integrante do Processo de Reajuste Tarifário anual de 2022 dos serviços de saneamento básico de água e esgoto prestados pela Sanepar. 
A metodologia adotada é a apresentada na Consulta Pública nº 6/2021, com as alterações realizadas após as contribuições recebidas neste processo de participação social e presente no Mov. 53 (protocolado 17.576.798-3).
Este documento se encontra em sua segunda versão, com ajustes de cálculo em atendimento ao deliberado na Reunião Extraordinária do Conselho Diretor 13/2022-RECD (13/04/2022).
O objetivo desta planilha é consolidar os parâmetros utilizados nos cálculo do reajuste, bem como, apresentar o cálculo da nova tarifa.
Os resultados dos cálculos da planilha encontram-se nas abas "R-IRT-2022".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</si>
</sst>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quot;R$&quot;* #,##0.00_-;\-&quot;R$&quot;* #,##0.00_-;_-&quot;R$&quot;* &quot;-&quot;??_-;_-@_-"/>
    <numFmt numFmtId="165" formatCode="0.0000"/>
    <numFmt numFmtId="166" formatCode="&quot;R$&quot;#,##0.00"/>
    <numFmt numFmtId="167" formatCode="&quot;R$&quot;#,##0.0000"/>
    <numFmt numFmtId="168" formatCode="#,##0.0000"/>
    <numFmt numFmtId="169" formatCode="_-* #,##0_-;\-* #,##0_-;_-* &quot;-&quot;??_-;_-@_-"/>
    <numFmt numFmtId="170" formatCode="0.0000%"/>
    <numFmt numFmtId="171" formatCode="_(* #,##0.00_);_(* \(#,##0.00\);_(* &quot;-&quot;??_);_(@_)"/>
    <numFmt numFmtId="172" formatCode="0.0%"/>
    <numFmt numFmtId="173" formatCode="_-&quot;R$&quot;* #,##0.0000_-;\-&quot;R$&quot;* #,##0.0000_-;_-&quot;R$&quot;* &quot;-&quot;??_-;_-@_-"/>
    <numFmt numFmtId="174" formatCode="0.000%"/>
    <numFmt numFmtId="175" formatCode="[$-416]mmmm\-yy;@"/>
    <numFmt numFmtId="176" formatCode="_-&quot;R$&quot;\ * #,##0.0000_-;\-&quot;R$&quot;\ * #,##0.0000_-;_-&quot;R$&quot;\ * &quot;-&quot;????_-;_-@_-"/>
    <numFmt numFmtId="177" formatCode="_-* #,##0.0000_-;\-* #,##0.0000_-;_-* &quot;-&quot;??_-;_-@_-"/>
    <numFmt numFmtId="178" formatCode="_-* #,##0.0000_-;\-* #,##0.0000_-;_-* &quot;-&quot;????_-;_-@_-"/>
    <numFmt numFmtId="179" formatCode="_(* #,##0_);_(* \(#,##0\);_(* &quot;-&quot;??_);_(@_)"/>
    <numFmt numFmtId="180" formatCode="0.000000"/>
    <numFmt numFmtId="181" formatCode="mmmm\-yyyy"/>
    <numFmt numFmtId="182" formatCode="_-* #,##0.00000_-;\-* #,##0.00000_-;_-* &quot;-&quot;??_-;_-@_-"/>
  </numFmts>
  <fonts count="41" x14ac:knownFonts="1">
    <font>
      <sz val="11"/>
      <color theme="1"/>
      <name val="Calibri"/>
      <family val="2"/>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0"/>
      <name val="Arial"/>
      <family val="2"/>
    </font>
    <font>
      <sz val="11"/>
      <color indexed="8"/>
      <name val="Calibri"/>
      <family val="2"/>
    </font>
    <font>
      <sz val="11"/>
      <color theme="1"/>
      <name val="Calibri"/>
      <family val="2"/>
    </font>
    <font>
      <b/>
      <sz val="11"/>
      <color theme="1"/>
      <name val="Calibri"/>
      <family val="2"/>
    </font>
    <font>
      <b/>
      <sz val="11"/>
      <color theme="0"/>
      <name val="Calibri"/>
      <family val="2"/>
    </font>
    <font>
      <sz val="8"/>
      <color theme="4" tint="-0.24994659260841701"/>
      <name val="Century Gothic"/>
      <family val="2"/>
      <scheme val="minor"/>
    </font>
    <font>
      <sz val="10"/>
      <color theme="1"/>
      <name val="Calibri"/>
      <family val="2"/>
    </font>
    <font>
      <b/>
      <sz val="9"/>
      <color indexed="81"/>
      <name val="Segoe UI"/>
      <family val="2"/>
    </font>
    <font>
      <sz val="8"/>
      <name val="Courier New"/>
      <family val="3"/>
    </font>
    <font>
      <b/>
      <sz val="10"/>
      <name val="Courier New"/>
      <family val="3"/>
    </font>
    <font>
      <b/>
      <sz val="8"/>
      <name val="Courier New"/>
      <family val="3"/>
    </font>
    <font>
      <sz val="8"/>
      <name val="Calibri"/>
      <family val="2"/>
    </font>
    <font>
      <sz val="10"/>
      <color indexed="8"/>
      <name val="Calibri"/>
      <family val="2"/>
    </font>
    <font>
      <b/>
      <sz val="10"/>
      <name val="Calibri"/>
      <family val="2"/>
    </font>
    <font>
      <b/>
      <sz val="11"/>
      <color rgb="FF000000"/>
      <name val="Calibri"/>
      <family val="2"/>
    </font>
    <font>
      <sz val="11"/>
      <color rgb="FF000000"/>
      <name val="Calibri"/>
      <family val="2"/>
    </font>
    <font>
      <vertAlign val="superscript"/>
      <sz val="10"/>
      <color indexed="8"/>
      <name val="Calibri"/>
      <family val="2"/>
    </font>
    <font>
      <b/>
      <sz val="10"/>
      <color theme="0"/>
      <name val="Calibri"/>
      <family val="2"/>
    </font>
    <font>
      <sz val="8"/>
      <color indexed="8"/>
      <name val="Calibri"/>
      <family val="2"/>
    </font>
    <font>
      <b/>
      <sz val="8"/>
      <name val="Calibri"/>
      <family val="2"/>
    </font>
    <font>
      <b/>
      <sz val="8"/>
      <color indexed="8"/>
      <name val="Calibri"/>
      <family val="2"/>
    </font>
    <font>
      <sz val="10"/>
      <color theme="1"/>
      <name val="Century Gothic"/>
      <family val="2"/>
      <scheme val="minor"/>
    </font>
    <font>
      <b/>
      <sz val="10"/>
      <color theme="0"/>
      <name val="Century Gothic"/>
      <family val="2"/>
      <scheme val="minor"/>
    </font>
    <font>
      <sz val="10"/>
      <name val="Century Gothic"/>
      <family val="2"/>
      <scheme val="minor"/>
    </font>
    <font>
      <sz val="11"/>
      <name val="Calibri"/>
      <family val="2"/>
    </font>
    <font>
      <b/>
      <sz val="10"/>
      <name val="Century Gothic"/>
      <family val="2"/>
      <scheme val="minor"/>
    </font>
    <font>
      <b/>
      <sz val="11"/>
      <name val="Calibri"/>
      <family val="2"/>
    </font>
    <font>
      <b/>
      <sz val="10"/>
      <color theme="1"/>
      <name val="Century Gothic"/>
      <family val="2"/>
      <scheme val="minor"/>
    </font>
    <font>
      <sz val="12"/>
      <color indexed="8"/>
      <name val="Calibri"/>
      <family val="2"/>
    </font>
    <font>
      <sz val="10"/>
      <color theme="0"/>
      <name val="Century Gothic"/>
      <family val="2"/>
      <scheme val="minor"/>
    </font>
    <font>
      <sz val="11"/>
      <color theme="0"/>
      <name val="Calibri"/>
      <family val="2"/>
    </font>
    <font>
      <sz val="8"/>
      <color rgb="FF333333"/>
      <name val="Verdana"/>
      <family val="2"/>
    </font>
    <font>
      <b/>
      <sz val="10"/>
      <color theme="1"/>
      <name val="Calibri"/>
      <family val="2"/>
    </font>
    <font>
      <i/>
      <sz val="10"/>
      <color theme="1"/>
      <name val="Calibri"/>
      <family val="2"/>
    </font>
    <font>
      <i/>
      <sz val="9"/>
      <color theme="1"/>
      <name val="Calibri"/>
      <family val="2"/>
    </font>
    <font>
      <i/>
      <sz val="8"/>
      <color theme="1"/>
      <name val="Calibri"/>
      <family val="2"/>
    </font>
  </fonts>
  <fills count="1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70C0"/>
        <bgColor indexed="64"/>
      </patternFill>
    </fill>
    <fill>
      <patternFill patternType="solid">
        <fgColor rgb="FFD9E1F2"/>
        <bgColor indexed="64"/>
      </patternFill>
    </fill>
    <fill>
      <patternFill patternType="solid">
        <fgColor theme="9" tint="0.39997558519241921"/>
        <bgColor rgb="FF000000"/>
      </patternFill>
    </fill>
    <fill>
      <patternFill patternType="solid">
        <fgColor rgb="FF134162"/>
        <bgColor indexed="64"/>
      </patternFill>
    </fill>
    <fill>
      <patternFill patternType="solid">
        <fgColor rgb="FF2E653D"/>
        <bgColor indexed="64"/>
      </patternFill>
    </fill>
    <fill>
      <patternFill patternType="solid">
        <fgColor rgb="FFA9D8B6"/>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top/>
      <bottom style="double">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8"/>
      </right>
      <top/>
      <bottom/>
      <diagonal/>
    </border>
    <border>
      <left style="thin">
        <color indexed="8"/>
      </left>
      <right style="thin">
        <color indexed="64"/>
      </right>
      <top/>
      <bottom/>
      <diagonal/>
    </border>
    <border>
      <left/>
      <right/>
      <top style="double">
        <color indexed="64"/>
      </top>
      <bottom/>
      <diagonal/>
    </border>
    <border>
      <left style="thin">
        <color indexed="64"/>
      </left>
      <right/>
      <top/>
      <bottom style="double">
        <color indexed="8"/>
      </bottom>
      <diagonal/>
    </border>
    <border>
      <left/>
      <right style="thin">
        <color indexed="64"/>
      </right>
      <top/>
      <bottom style="double">
        <color indexed="8"/>
      </bottom>
      <diagonal/>
    </border>
    <border>
      <left/>
      <right style="thin">
        <color indexed="64"/>
      </right>
      <top/>
      <bottom style="thin">
        <color indexed="8"/>
      </bottom>
      <diagonal/>
    </border>
    <border>
      <left style="thin">
        <color indexed="64"/>
      </left>
      <right style="thin">
        <color indexed="8"/>
      </right>
      <top/>
      <bottom style="medium">
        <color indexed="8"/>
      </bottom>
      <diagonal/>
    </border>
    <border>
      <left style="thin">
        <color indexed="8"/>
      </left>
      <right style="thin">
        <color indexed="64"/>
      </right>
      <top/>
      <bottom style="medium">
        <color indexed="8"/>
      </bottom>
      <diagonal/>
    </border>
    <border>
      <left style="thin">
        <color indexed="64"/>
      </left>
      <right style="thin">
        <color indexed="8"/>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medium">
        <color theme="0"/>
      </left>
      <right style="medium">
        <color theme="0"/>
      </right>
      <top style="medium">
        <color theme="0"/>
      </top>
      <bottom style="medium">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style="thin">
        <color theme="1" tint="0.499984740745262"/>
      </left>
      <right style="thin">
        <color theme="1" tint="0.499984740745262"/>
      </right>
      <top/>
      <bottom/>
      <diagonal/>
    </border>
    <border>
      <left style="thin">
        <color theme="0"/>
      </left>
      <right style="thin">
        <color theme="0"/>
      </right>
      <top/>
      <bottom style="thin">
        <color indexed="64"/>
      </bottom>
      <diagonal/>
    </border>
    <border>
      <left style="thin">
        <color theme="0"/>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23">
    <xf numFmtId="0" fontId="0" fillId="0" borderId="0"/>
    <xf numFmtId="164" fontId="4" fillId="0" borderId="0" applyFont="0" applyFill="0" applyBorder="0" applyAlignment="0" applyProtection="0"/>
    <xf numFmtId="0" fontId="4" fillId="0" borderId="0"/>
    <xf numFmtId="0" fontId="5" fillId="0" borderId="0"/>
    <xf numFmtId="43" fontId="6" fillId="0" borderId="0" applyFont="0" applyFill="0" applyBorder="0" applyAlignment="0" applyProtection="0"/>
    <xf numFmtId="43" fontId="4" fillId="0" borderId="0" applyFont="0" applyFill="0" applyBorder="0" applyAlignment="0" applyProtection="0"/>
    <xf numFmtId="9" fontId="7" fillId="0" borderId="0" applyFont="0" applyFill="0" applyBorder="0" applyAlignment="0" applyProtection="0"/>
    <xf numFmtId="4" fontId="10" fillId="7" borderId="0" applyBorder="0" applyAlignment="0" applyProtection="0"/>
    <xf numFmtId="171" fontId="5"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5"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43" fontId="1" fillId="0" borderId="0" applyFont="0" applyFill="0" applyBorder="0" applyAlignment="0" applyProtection="0"/>
  </cellStyleXfs>
  <cellXfs count="509">
    <xf numFmtId="0" fontId="0" fillId="0" borderId="0" xfId="0"/>
    <xf numFmtId="0" fontId="8" fillId="0" borderId="0" xfId="0" applyFont="1"/>
    <xf numFmtId="0" fontId="7" fillId="0" borderId="0" xfId="0" applyFont="1"/>
    <xf numFmtId="0" fontId="8" fillId="2" borderId="0" xfId="0" applyFont="1" applyFill="1"/>
    <xf numFmtId="0" fontId="7" fillId="2" borderId="0" xfId="0" applyFont="1" applyFill="1"/>
    <xf numFmtId="0" fontId="8" fillId="2" borderId="1" xfId="0" applyFont="1" applyFill="1" applyBorder="1" applyAlignment="1">
      <alignment horizontal="center"/>
    </xf>
    <xf numFmtId="0" fontId="9" fillId="3" borderId="16" xfId="0" applyFont="1" applyFill="1" applyBorder="1" applyAlignment="1">
      <alignment horizontal="center" vertical="center" wrapText="1"/>
    </xf>
    <xf numFmtId="165" fontId="7" fillId="2" borderId="17" xfId="0" applyNumberFormat="1" applyFont="1" applyFill="1" applyBorder="1"/>
    <xf numFmtId="0" fontId="0" fillId="2" borderId="6" xfId="0" applyFont="1" applyFill="1" applyBorder="1" applyAlignment="1">
      <alignment vertical="center"/>
    </xf>
    <xf numFmtId="0" fontId="0" fillId="2" borderId="5" xfId="0" applyFont="1" applyFill="1" applyBorder="1" applyAlignment="1">
      <alignment vertical="center"/>
    </xf>
    <xf numFmtId="167" fontId="9" fillId="5" borderId="15" xfId="1" applyNumberFormat="1" applyFont="1" applyFill="1" applyBorder="1" applyAlignment="1">
      <alignment horizontal="right" wrapText="1"/>
    </xf>
    <xf numFmtId="166" fontId="7" fillId="2" borderId="15" xfId="5" applyNumberFormat="1" applyFont="1" applyFill="1" applyBorder="1" applyAlignment="1">
      <alignment horizontal="right"/>
    </xf>
    <xf numFmtId="167" fontId="7" fillId="4" borderId="15" xfId="5" applyNumberFormat="1" applyFont="1" applyFill="1" applyBorder="1" applyAlignment="1">
      <alignment horizontal="right" wrapText="1"/>
    </xf>
    <xf numFmtId="166" fontId="7" fillId="2" borderId="15" xfId="5" applyNumberFormat="1" applyFont="1" applyFill="1" applyBorder="1" applyAlignment="1">
      <alignment horizontal="right" wrapText="1"/>
    </xf>
    <xf numFmtId="167" fontId="7" fillId="4" borderId="15" xfId="5" applyNumberFormat="1" applyFont="1" applyFill="1" applyBorder="1" applyAlignment="1">
      <alignment horizontal="right"/>
    </xf>
    <xf numFmtId="167" fontId="8" fillId="6" borderId="15" xfId="5" applyNumberFormat="1" applyFont="1" applyFill="1" applyBorder="1" applyAlignment="1">
      <alignment horizontal="right"/>
    </xf>
    <xf numFmtId="167" fontId="7" fillId="2" borderId="15" xfId="5" applyNumberFormat="1" applyFont="1" applyFill="1" applyBorder="1" applyAlignment="1">
      <alignment horizontal="right"/>
    </xf>
    <xf numFmtId="0" fontId="9" fillId="3" borderId="21" xfId="0" applyFont="1" applyFill="1" applyBorder="1" applyAlignment="1">
      <alignment horizontal="center" vertical="center" wrapText="1"/>
    </xf>
    <xf numFmtId="0" fontId="7" fillId="4" borderId="21" xfId="0" applyFont="1" applyFill="1" applyBorder="1" applyAlignment="1">
      <alignment horizontal="left" wrapText="1"/>
    </xf>
    <xf numFmtId="0" fontId="8" fillId="6" borderId="21" xfId="0" applyFont="1" applyFill="1" applyBorder="1" applyAlignment="1">
      <alignment horizontal="left"/>
    </xf>
    <xf numFmtId="0" fontId="9" fillId="5" borderId="21" xfId="0" applyFont="1" applyFill="1" applyBorder="1" applyAlignment="1">
      <alignment horizontal="center" wrapText="1"/>
    </xf>
    <xf numFmtId="0" fontId="7" fillId="4" borderId="21" xfId="0" applyFont="1" applyFill="1" applyBorder="1" applyAlignment="1">
      <alignment horizontal="left"/>
    </xf>
    <xf numFmtId="0" fontId="7" fillId="2" borderId="21" xfId="0" applyFont="1" applyFill="1" applyBorder="1" applyAlignment="1">
      <alignment horizontal="left"/>
    </xf>
    <xf numFmtId="0" fontId="7" fillId="2" borderId="21" xfId="0" applyFont="1" applyFill="1" applyBorder="1" applyAlignment="1">
      <alignment horizontal="left" wrapText="1"/>
    </xf>
    <xf numFmtId="0" fontId="8" fillId="6" borderId="22" xfId="0" applyFont="1" applyFill="1" applyBorder="1" applyAlignment="1">
      <alignment horizontal="left"/>
    </xf>
    <xf numFmtId="0" fontId="8" fillId="6" borderId="23" xfId="0" applyFont="1" applyFill="1" applyBorder="1" applyAlignment="1">
      <alignment horizontal="left"/>
    </xf>
    <xf numFmtId="0" fontId="9" fillId="3" borderId="18" xfId="0" quotePrefix="1" applyFont="1" applyFill="1" applyBorder="1" applyAlignment="1">
      <alignment horizontal="center" vertical="center" wrapText="1"/>
    </xf>
    <xf numFmtId="169" fontId="7" fillId="2" borderId="17" xfId="5" applyNumberFormat="1" applyFont="1" applyFill="1" applyBorder="1"/>
    <xf numFmtId="169" fontId="8" fillId="6" borderId="22" xfId="5" applyNumberFormat="1" applyFont="1" applyFill="1" applyBorder="1" applyAlignment="1">
      <alignment horizontal="left"/>
    </xf>
    <xf numFmtId="165" fontId="0" fillId="2" borderId="17" xfId="0" applyNumberFormat="1" applyFont="1" applyFill="1" applyBorder="1"/>
    <xf numFmtId="10" fontId="7" fillId="2" borderId="17" xfId="6" applyNumberFormat="1" applyFont="1" applyFill="1" applyBorder="1"/>
    <xf numFmtId="169" fontId="7" fillId="2" borderId="15" xfId="5" applyNumberFormat="1" applyFont="1" applyFill="1" applyBorder="1" applyAlignment="1">
      <alignment horizontal="right" wrapText="1"/>
    </xf>
    <xf numFmtId="0" fontId="9" fillId="3" borderId="16" xfId="0" applyFont="1" applyFill="1" applyBorder="1" applyAlignment="1">
      <alignment horizontal="center" vertical="center"/>
    </xf>
    <xf numFmtId="0" fontId="7" fillId="2" borderId="17" xfId="1" applyNumberFormat="1" applyFont="1" applyFill="1" applyBorder="1" applyAlignment="1">
      <alignment horizontal="center"/>
    </xf>
    <xf numFmtId="10" fontId="8" fillId="6" borderId="15" xfId="6" applyNumberFormat="1" applyFont="1" applyFill="1" applyBorder="1" applyAlignment="1">
      <alignment horizontal="right"/>
    </xf>
    <xf numFmtId="170" fontId="7" fillId="2" borderId="17" xfId="6" applyNumberFormat="1" applyFont="1" applyFill="1" applyBorder="1"/>
    <xf numFmtId="0" fontId="8" fillId="0" borderId="0" xfId="0" applyFont="1" applyFill="1"/>
    <xf numFmtId="172" fontId="7" fillId="4" borderId="20" xfId="6" applyNumberFormat="1" applyFont="1" applyFill="1" applyBorder="1" applyAlignment="1">
      <alignment horizontal="center" wrapText="1"/>
    </xf>
    <xf numFmtId="0" fontId="8" fillId="2" borderId="0" xfId="0" applyFont="1" applyFill="1" applyBorder="1"/>
    <xf numFmtId="167" fontId="7" fillId="2" borderId="0" xfId="0" applyNumberFormat="1" applyFont="1" applyFill="1"/>
    <xf numFmtId="172" fontId="7" fillId="4" borderId="20" xfId="6" applyNumberFormat="1" applyFont="1" applyFill="1" applyBorder="1" applyAlignment="1">
      <alignment horizontal="center"/>
    </xf>
    <xf numFmtId="172" fontId="8" fillId="6" borderId="20" xfId="6" applyNumberFormat="1" applyFont="1" applyFill="1" applyBorder="1" applyAlignment="1">
      <alignment horizontal="center"/>
    </xf>
    <xf numFmtId="172" fontId="7" fillId="2" borderId="20" xfId="6" applyNumberFormat="1" applyFont="1" applyFill="1" applyBorder="1" applyAlignment="1">
      <alignment horizontal="center" wrapText="1"/>
    </xf>
    <xf numFmtId="172" fontId="7" fillId="2" borderId="20" xfId="6" applyNumberFormat="1" applyFont="1" applyFill="1" applyBorder="1" applyAlignment="1">
      <alignment horizontal="center"/>
    </xf>
    <xf numFmtId="172" fontId="9" fillId="5" borderId="20" xfId="6" applyNumberFormat="1" applyFont="1" applyFill="1" applyBorder="1" applyAlignment="1">
      <alignment horizontal="center" wrapText="1"/>
    </xf>
    <xf numFmtId="0" fontId="0" fillId="0" borderId="0" xfId="0" applyFill="1"/>
    <xf numFmtId="0" fontId="9" fillId="3" borderId="18" xfId="0" quotePrefix="1" applyFont="1" applyFill="1" applyBorder="1" applyAlignment="1">
      <alignment horizontal="center" vertical="center"/>
    </xf>
    <xf numFmtId="173" fontId="7" fillId="2" borderId="17" xfId="1" applyNumberFormat="1" applyFont="1" applyFill="1" applyBorder="1"/>
    <xf numFmtId="0" fontId="9" fillId="3" borderId="0" xfId="0" applyFont="1" applyFill="1" applyBorder="1" applyAlignment="1">
      <alignment horizontal="center"/>
    </xf>
    <xf numFmtId="167" fontId="9" fillId="5" borderId="20" xfId="1" applyNumberFormat="1" applyFont="1" applyFill="1" applyBorder="1" applyAlignment="1">
      <alignment horizontal="center" wrapText="1"/>
    </xf>
    <xf numFmtId="0" fontId="9" fillId="3" borderId="10" xfId="0" applyFont="1" applyFill="1" applyBorder="1" applyAlignment="1"/>
    <xf numFmtId="0" fontId="7" fillId="2" borderId="0" xfId="0" applyFont="1" applyFill="1" applyBorder="1" applyAlignment="1">
      <alignment horizontal="left" vertical="center"/>
    </xf>
    <xf numFmtId="0" fontId="7" fillId="2" borderId="14" xfId="0" applyFont="1" applyFill="1" applyBorder="1" applyAlignment="1">
      <alignment horizontal="left" vertical="center"/>
    </xf>
    <xf numFmtId="0" fontId="0" fillId="2" borderId="0" xfId="0" applyFill="1"/>
    <xf numFmtId="0" fontId="13" fillId="0" borderId="24" xfId="14" applyFont="1" applyBorder="1"/>
    <xf numFmtId="2" fontId="13" fillId="0" borderId="24" xfId="14" applyNumberFormat="1" applyFont="1" applyBorder="1"/>
    <xf numFmtId="0" fontId="14" fillId="0" borderId="25" xfId="14" applyFont="1" applyBorder="1"/>
    <xf numFmtId="0" fontId="14" fillId="0" borderId="26" xfId="14" applyFont="1" applyBorder="1"/>
    <xf numFmtId="0" fontId="14" fillId="0" borderId="26" xfId="14" applyFont="1" applyBorder="1" applyAlignment="1">
      <alignment horizontal="center"/>
    </xf>
    <xf numFmtId="2" fontId="14" fillId="0" borderId="26" xfId="14" applyNumberFormat="1" applyFont="1" applyBorder="1" applyAlignment="1">
      <alignment horizontal="center"/>
    </xf>
    <xf numFmtId="2" fontId="14" fillId="0" borderId="29" xfId="14" applyNumberFormat="1" applyFont="1" applyBorder="1" applyAlignment="1">
      <alignment horizontal="center"/>
    </xf>
    <xf numFmtId="0" fontId="14" fillId="0" borderId="30" xfId="14" applyFont="1" applyBorder="1" applyAlignment="1">
      <alignment horizontal="center"/>
    </xf>
    <xf numFmtId="0" fontId="14" fillId="0" borderId="31" xfId="14" applyFont="1" applyBorder="1" applyAlignment="1">
      <alignment horizontal="center"/>
    </xf>
    <xf numFmtId="2" fontId="14" fillId="0" borderId="31" xfId="14" applyNumberFormat="1" applyFont="1" applyBorder="1" applyAlignment="1">
      <alignment horizontal="center"/>
    </xf>
    <xf numFmtId="0" fontId="14" fillId="0" borderId="32" xfId="14" applyFont="1" applyBorder="1" applyAlignment="1">
      <alignment horizontal="center"/>
    </xf>
    <xf numFmtId="0" fontId="14" fillId="0" borderId="33" xfId="14" applyFont="1" applyBorder="1" applyAlignment="1">
      <alignment horizontal="center"/>
    </xf>
    <xf numFmtId="2" fontId="13" fillId="0" borderId="7" xfId="14" applyNumberFormat="1" applyFont="1" applyBorder="1" applyAlignment="1">
      <alignment horizontal="right"/>
    </xf>
    <xf numFmtId="0" fontId="13" fillId="0" borderId="6" xfId="14" applyFont="1" applyBorder="1" applyAlignment="1">
      <alignment horizontal="center"/>
    </xf>
    <xf numFmtId="0" fontId="13" fillId="0" borderId="34" xfId="14" applyFont="1" applyBorder="1" applyAlignment="1">
      <alignment horizontal="center"/>
    </xf>
    <xf numFmtId="2" fontId="13" fillId="0" borderId="35" xfId="14" applyNumberFormat="1" applyFont="1" applyBorder="1" applyAlignment="1">
      <alignment horizontal="right"/>
    </xf>
    <xf numFmtId="0" fontId="13" fillId="0" borderId="25" xfId="14" applyFont="1" applyBorder="1" applyAlignment="1">
      <alignment horizontal="center"/>
    </xf>
    <xf numFmtId="2" fontId="13" fillId="0" borderId="26" xfId="14" applyNumberFormat="1" applyFont="1" applyBorder="1" applyAlignment="1">
      <alignment horizontal="right"/>
    </xf>
    <xf numFmtId="0" fontId="15" fillId="0" borderId="25" xfId="14" applyFont="1" applyBorder="1" applyAlignment="1">
      <alignment horizontal="center"/>
    </xf>
    <xf numFmtId="0" fontId="13" fillId="0" borderId="26" xfId="14" applyFont="1" applyBorder="1" applyAlignment="1">
      <alignment horizontal="center"/>
    </xf>
    <xf numFmtId="0" fontId="13" fillId="0" borderId="29" xfId="14" applyFont="1" applyBorder="1" applyAlignment="1">
      <alignment horizontal="center"/>
    </xf>
    <xf numFmtId="0" fontId="13" fillId="0" borderId="36" xfId="14" applyFont="1" applyBorder="1" applyAlignment="1">
      <alignment horizontal="center"/>
    </xf>
    <xf numFmtId="2" fontId="13" fillId="0" borderId="6" xfId="14" applyNumberFormat="1" applyFont="1" applyBorder="1" applyAlignment="1">
      <alignment horizontal="right"/>
    </xf>
    <xf numFmtId="0" fontId="13" fillId="0" borderId="37" xfId="14" applyFont="1" applyBorder="1" applyAlignment="1">
      <alignment horizontal="center"/>
    </xf>
    <xf numFmtId="0" fontId="13" fillId="0" borderId="7" xfId="14" applyFont="1" applyBorder="1" applyAlignment="1">
      <alignment horizontal="center"/>
    </xf>
    <xf numFmtId="0" fontId="13" fillId="0" borderId="38" xfId="14" applyFont="1" applyBorder="1" applyAlignment="1">
      <alignment horizontal="center"/>
    </xf>
    <xf numFmtId="2" fontId="13" fillId="0" borderId="38" xfId="14" applyNumberFormat="1" applyFont="1" applyBorder="1" applyAlignment="1">
      <alignment horizontal="right"/>
    </xf>
    <xf numFmtId="0" fontId="13" fillId="0" borderId="39" xfId="14" applyFont="1" applyBorder="1"/>
    <xf numFmtId="4" fontId="13" fillId="0" borderId="40" xfId="14" applyNumberFormat="1" applyFont="1" applyBorder="1" applyAlignment="1">
      <alignment horizontal="right"/>
    </xf>
    <xf numFmtId="0" fontId="14" fillId="0" borderId="36" xfId="14" applyFont="1" applyBorder="1"/>
    <xf numFmtId="2" fontId="14" fillId="0" borderId="0" xfId="14" applyNumberFormat="1" applyFont="1" applyBorder="1"/>
    <xf numFmtId="0" fontId="14" fillId="0" borderId="0" xfId="14" applyFont="1" applyBorder="1"/>
    <xf numFmtId="4" fontId="14" fillId="0" borderId="14" xfId="14" applyNumberFormat="1" applyFont="1" applyBorder="1"/>
    <xf numFmtId="0" fontId="14" fillId="0" borderId="7" xfId="14" applyFont="1" applyBorder="1" applyAlignment="1">
      <alignment horizontal="center"/>
    </xf>
    <xf numFmtId="49" fontId="14" fillId="0" borderId="14" xfId="14" applyNumberFormat="1" applyFont="1" applyBorder="1" applyAlignment="1">
      <alignment horizontal="center"/>
    </xf>
    <xf numFmtId="0" fontId="14" fillId="0" borderId="42" xfId="14" applyFont="1" applyBorder="1" applyAlignment="1">
      <alignment horizontal="center"/>
    </xf>
    <xf numFmtId="4" fontId="14" fillId="0" borderId="43" xfId="14" applyNumberFormat="1" applyFont="1" applyBorder="1" applyAlignment="1">
      <alignment horizontal="center"/>
    </xf>
    <xf numFmtId="0" fontId="15" fillId="0" borderId="6" xfId="14" applyFont="1" applyBorder="1" applyAlignment="1">
      <alignment horizontal="center"/>
    </xf>
    <xf numFmtId="0" fontId="13" fillId="0" borderId="0" xfId="14" applyFont="1" applyBorder="1" applyAlignment="1">
      <alignment horizontal="center"/>
    </xf>
    <xf numFmtId="4" fontId="13" fillId="0" borderId="6" xfId="14" applyNumberFormat="1" applyFont="1" applyBorder="1" applyAlignment="1">
      <alignment horizontal="right"/>
    </xf>
    <xf numFmtId="0" fontId="15" fillId="0" borderId="7" xfId="14" applyFont="1" applyBorder="1" applyAlignment="1">
      <alignment horizontal="center"/>
    </xf>
    <xf numFmtId="0" fontId="15" fillId="0" borderId="44" xfId="14" applyFont="1" applyBorder="1"/>
    <xf numFmtId="4" fontId="13" fillId="0" borderId="45" xfId="14" applyNumberFormat="1" applyFont="1" applyBorder="1" applyAlignment="1">
      <alignment horizontal="right"/>
    </xf>
    <xf numFmtId="0" fontId="15" fillId="0" borderId="36" xfId="14" applyFont="1" applyBorder="1"/>
    <xf numFmtId="0" fontId="13" fillId="0" borderId="0" xfId="14" applyFont="1" applyBorder="1"/>
    <xf numFmtId="2" fontId="13" fillId="0" borderId="0" xfId="14" applyNumberFormat="1" applyFont="1" applyBorder="1"/>
    <xf numFmtId="4" fontId="13" fillId="0" borderId="14" xfId="14" applyNumberFormat="1" applyFont="1" applyBorder="1"/>
    <xf numFmtId="0" fontId="13" fillId="0" borderId="7" xfId="14" applyFont="1" applyBorder="1"/>
    <xf numFmtId="0" fontId="8" fillId="0" borderId="12" xfId="0" applyFont="1" applyBorder="1"/>
    <xf numFmtId="0" fontId="0" fillId="0" borderId="8" xfId="0" applyBorder="1"/>
    <xf numFmtId="0" fontId="0" fillId="0" borderId="13" xfId="0" applyBorder="1"/>
    <xf numFmtId="0" fontId="13" fillId="0" borderId="36" xfId="14" applyFont="1" applyBorder="1"/>
    <xf numFmtId="2" fontId="13" fillId="0" borderId="37" xfId="14" applyNumberFormat="1" applyFont="1" applyBorder="1" applyAlignment="1">
      <alignment horizontal="right"/>
    </xf>
    <xf numFmtId="0" fontId="15" fillId="0" borderId="36" xfId="14" applyFont="1" applyBorder="1" applyAlignment="1">
      <alignment horizontal="center"/>
    </xf>
    <xf numFmtId="2" fontId="13" fillId="0" borderId="14" xfId="14" applyNumberFormat="1" applyFont="1" applyBorder="1" applyAlignment="1">
      <alignment horizontal="right"/>
    </xf>
    <xf numFmtId="2" fontId="13" fillId="0" borderId="0" xfId="14" applyNumberFormat="1" applyFont="1" applyBorder="1" applyAlignment="1">
      <alignment horizontal="right"/>
    </xf>
    <xf numFmtId="0" fontId="13" fillId="0" borderId="36" xfId="0" applyFont="1" applyBorder="1"/>
    <xf numFmtId="4" fontId="13" fillId="0" borderId="46" xfId="14" applyNumberFormat="1" applyFont="1" applyBorder="1" applyAlignment="1">
      <alignment horizontal="right"/>
    </xf>
    <xf numFmtId="0" fontId="13" fillId="0" borderId="7" xfId="0" applyFont="1" applyBorder="1"/>
    <xf numFmtId="0" fontId="13" fillId="0" borderId="8" xfId="14" applyFont="1" applyBorder="1"/>
    <xf numFmtId="2" fontId="13" fillId="0" borderId="8" xfId="14" applyNumberFormat="1" applyFont="1" applyBorder="1"/>
    <xf numFmtId="4" fontId="13" fillId="0" borderId="13" xfId="14" applyNumberFormat="1" applyFont="1" applyBorder="1"/>
    <xf numFmtId="0" fontId="0" fillId="0" borderId="14" xfId="0" applyBorder="1"/>
    <xf numFmtId="175" fontId="0" fillId="0" borderId="0" xfId="0" applyNumberFormat="1" applyAlignment="1">
      <alignment horizontal="center"/>
    </xf>
    <xf numFmtId="0" fontId="0" fillId="0" borderId="7" xfId="0" applyBorder="1" applyAlignment="1">
      <alignment horizontal="center"/>
    </xf>
    <xf numFmtId="0" fontId="0" fillId="0" borderId="0" xfId="0" applyBorder="1" applyAlignment="1">
      <alignment horizontal="center"/>
    </xf>
    <xf numFmtId="175" fontId="0" fillId="0" borderId="0" xfId="0" applyNumberFormat="1" applyBorder="1" applyAlignment="1">
      <alignment horizontal="center"/>
    </xf>
    <xf numFmtId="175" fontId="0" fillId="0" borderId="8" xfId="0" applyNumberFormat="1" applyBorder="1" applyAlignment="1">
      <alignment horizontal="center"/>
    </xf>
    <xf numFmtId="175" fontId="8" fillId="0" borderId="9" xfId="0" applyNumberFormat="1" applyFont="1" applyBorder="1" applyAlignment="1">
      <alignment horizontal="center"/>
    </xf>
    <xf numFmtId="175" fontId="8" fillId="0" borderId="10" xfId="0" applyNumberFormat="1" applyFont="1" applyBorder="1" applyAlignment="1">
      <alignment horizontal="center"/>
    </xf>
    <xf numFmtId="0" fontId="8" fillId="0" borderId="11" xfId="0" applyFont="1" applyBorder="1"/>
    <xf numFmtId="0" fontId="0" fillId="0" borderId="12" xfId="0" applyBorder="1" applyAlignment="1">
      <alignment horizontal="left"/>
    </xf>
    <xf numFmtId="43" fontId="0" fillId="0" borderId="0" xfId="5" applyFont="1" applyAlignment="1">
      <alignment horizontal="center"/>
    </xf>
    <xf numFmtId="165" fontId="0" fillId="2" borderId="0" xfId="0" applyNumberFormat="1" applyFont="1" applyFill="1" applyBorder="1"/>
    <xf numFmtId="165" fontId="8" fillId="2" borderId="17" xfId="0" applyNumberFormat="1" applyFont="1" applyFill="1" applyBorder="1"/>
    <xf numFmtId="0" fontId="9" fillId="3" borderId="0" xfId="0" applyFont="1" applyFill="1" applyBorder="1" applyAlignment="1">
      <alignment horizontal="center" vertical="center" wrapText="1"/>
    </xf>
    <xf numFmtId="165" fontId="0" fillId="2" borderId="17" xfId="0" applyNumberFormat="1" applyFont="1" applyFill="1" applyBorder="1" applyAlignment="1">
      <alignment wrapText="1"/>
    </xf>
    <xf numFmtId="0" fontId="0" fillId="0" borderId="0" xfId="0" applyAlignment="1">
      <alignment wrapText="1"/>
    </xf>
    <xf numFmtId="10" fontId="0" fillId="0" borderId="0" xfId="6" applyNumberFormat="1" applyFont="1" applyAlignment="1">
      <alignment wrapText="1"/>
    </xf>
    <xf numFmtId="170" fontId="7" fillId="2" borderId="17" xfId="6" applyNumberFormat="1" applyFont="1" applyFill="1" applyBorder="1" applyAlignment="1">
      <alignment wrapText="1"/>
    </xf>
    <xf numFmtId="170" fontId="0" fillId="0" borderId="0" xfId="0" applyNumberFormat="1"/>
    <xf numFmtId="172" fontId="7" fillId="2" borderId="17" xfId="6" applyNumberFormat="1" applyFont="1" applyFill="1" applyBorder="1"/>
    <xf numFmtId="10" fontId="7" fillId="2" borderId="17" xfId="6" applyNumberFormat="1" applyFont="1" applyFill="1" applyBorder="1" applyAlignment="1">
      <alignment horizontal="center"/>
    </xf>
    <xf numFmtId="0" fontId="7" fillId="2" borderId="17" xfId="5" applyNumberFormat="1" applyFont="1" applyFill="1" applyBorder="1" applyAlignment="1">
      <alignment horizontal="center"/>
    </xf>
    <xf numFmtId="0" fontId="0" fillId="2" borderId="21" xfId="0" applyFill="1" applyBorder="1" applyAlignment="1">
      <alignment horizontal="left" wrapText="1"/>
    </xf>
    <xf numFmtId="0" fontId="0" fillId="2" borderId="21" xfId="0" applyFill="1" applyBorder="1" applyAlignment="1">
      <alignment horizontal="left"/>
    </xf>
    <xf numFmtId="0" fontId="0" fillId="4" borderId="21" xfId="0" applyFill="1" applyBorder="1" applyAlignment="1">
      <alignment horizontal="left" wrapText="1"/>
    </xf>
    <xf numFmtId="0" fontId="0" fillId="4" borderId="21" xfId="0" applyFill="1" applyBorder="1" applyAlignment="1">
      <alignment horizontal="left"/>
    </xf>
    <xf numFmtId="164" fontId="7" fillId="2" borderId="17" xfId="1" applyFont="1" applyFill="1" applyBorder="1"/>
    <xf numFmtId="170" fontId="7" fillId="2" borderId="17" xfId="5" applyNumberFormat="1" applyFont="1" applyFill="1" applyBorder="1"/>
    <xf numFmtId="170" fontId="8" fillId="2" borderId="17" xfId="5" applyNumberFormat="1" applyFont="1" applyFill="1" applyBorder="1"/>
    <xf numFmtId="176" fontId="8" fillId="2" borderId="17" xfId="5" applyNumberFormat="1" applyFont="1" applyFill="1" applyBorder="1"/>
    <xf numFmtId="165" fontId="0" fillId="2" borderId="0" xfId="0" applyNumberFormat="1" applyFont="1" applyFill="1" applyBorder="1" applyAlignment="1">
      <alignment wrapText="1"/>
    </xf>
    <xf numFmtId="0" fontId="9" fillId="3" borderId="48" xfId="0" applyFont="1" applyFill="1" applyBorder="1" applyAlignment="1">
      <alignment horizontal="center" vertical="center" wrapText="1"/>
    </xf>
    <xf numFmtId="0" fontId="9" fillId="3" borderId="23" xfId="0" applyFont="1" applyFill="1" applyBorder="1" applyAlignment="1">
      <alignment horizontal="center" vertical="center" wrapText="1"/>
    </xf>
    <xf numFmtId="4" fontId="9" fillId="3" borderId="49" xfId="5" applyNumberFormat="1" applyFont="1" applyFill="1" applyBorder="1" applyAlignment="1">
      <alignment horizontal="center" wrapText="1"/>
    </xf>
    <xf numFmtId="4" fontId="9" fillId="3" borderId="50" xfId="5" applyNumberFormat="1" applyFont="1" applyFill="1" applyBorder="1" applyAlignment="1">
      <alignment horizontal="center" wrapText="1"/>
    </xf>
    <xf numFmtId="170" fontId="7" fillId="2" borderId="17" xfId="6" applyNumberFormat="1" applyFont="1" applyFill="1" applyBorder="1" applyAlignment="1"/>
    <xf numFmtId="170" fontId="7" fillId="2" borderId="0" xfId="6" applyNumberFormat="1" applyFont="1" applyFill="1" applyBorder="1" applyAlignment="1"/>
    <xf numFmtId="17" fontId="9" fillId="3" borderId="16" xfId="0" applyNumberFormat="1" applyFont="1" applyFill="1" applyBorder="1" applyAlignment="1">
      <alignment horizontal="center" vertical="center" wrapText="1"/>
    </xf>
    <xf numFmtId="169" fontId="8" fillId="2" borderId="17" xfId="5" applyNumberFormat="1" applyFont="1" applyFill="1" applyBorder="1"/>
    <xf numFmtId="172" fontId="8" fillId="2" borderId="17" xfId="6" applyNumberFormat="1" applyFont="1" applyFill="1" applyBorder="1"/>
    <xf numFmtId="170" fontId="7" fillId="2" borderId="0" xfId="6" applyNumberFormat="1" applyFont="1" applyFill="1" applyBorder="1" applyAlignment="1">
      <alignment wrapText="1"/>
    </xf>
    <xf numFmtId="170" fontId="7" fillId="2" borderId="17" xfId="6" applyNumberFormat="1" applyFont="1" applyFill="1" applyBorder="1" applyAlignment="1">
      <alignment vertical="center" wrapText="1"/>
    </xf>
    <xf numFmtId="165" fontId="0" fillId="2" borderId="17" xfId="0" applyNumberFormat="1" applyFont="1" applyFill="1" applyBorder="1" applyAlignment="1">
      <alignment horizontal="center" wrapText="1"/>
    </xf>
    <xf numFmtId="0" fontId="24" fillId="9" borderId="15" xfId="0" applyFont="1" applyFill="1" applyBorder="1" applyAlignment="1">
      <alignment horizontal="left" vertical="center" indent="1"/>
    </xf>
    <xf numFmtId="0" fontId="25" fillId="9" borderId="15" xfId="0" applyFont="1" applyFill="1" applyBorder="1" applyAlignment="1">
      <alignment horizontal="center" vertical="center"/>
    </xf>
    <xf numFmtId="4" fontId="24" fillId="9" borderId="15" xfId="7" applyFont="1" applyFill="1" applyBorder="1" applyAlignment="1">
      <alignment horizontal="center" vertical="center"/>
    </xf>
    <xf numFmtId="4" fontId="0" fillId="0" borderId="0" xfId="0" applyNumberFormat="1"/>
    <xf numFmtId="0" fontId="16" fillId="0" borderId="17" xfId="0" applyFont="1" applyFill="1" applyBorder="1" applyAlignment="1">
      <alignment horizontal="left" vertical="center" indent="1"/>
    </xf>
    <xf numFmtId="0" fontId="23" fillId="0" borderId="17" xfId="0" applyFont="1" applyFill="1" applyBorder="1" applyAlignment="1">
      <alignment horizontal="center" vertical="center"/>
    </xf>
    <xf numFmtId="0" fontId="24" fillId="9" borderId="15" xfId="0" quotePrefix="1" applyFont="1" applyFill="1" applyBorder="1" applyAlignment="1">
      <alignment horizontal="left" vertical="center" indent="1"/>
    </xf>
    <xf numFmtId="4" fontId="24" fillId="9" borderId="15" xfId="7" applyFont="1" applyFill="1" applyBorder="1" applyAlignment="1">
      <alignment horizontal="right" vertical="center"/>
    </xf>
    <xf numFmtId="0" fontId="8" fillId="0" borderId="0" xfId="0" applyFont="1" applyFill="1" applyBorder="1"/>
    <xf numFmtId="169" fontId="7" fillId="2" borderId="17" xfId="5" applyNumberFormat="1" applyFont="1" applyFill="1" applyBorder="1" applyAlignment="1">
      <alignment horizontal="center"/>
    </xf>
    <xf numFmtId="173" fontId="7" fillId="2" borderId="17" xfId="1" applyNumberFormat="1" applyFont="1" applyFill="1" applyBorder="1" applyAlignment="1">
      <alignment horizontal="center"/>
    </xf>
    <xf numFmtId="0" fontId="8" fillId="0" borderId="0" xfId="0" applyFont="1" applyBorder="1" applyAlignment="1">
      <alignment horizontal="left"/>
    </xf>
    <xf numFmtId="0" fontId="8" fillId="0" borderId="19" xfId="0" applyFont="1" applyBorder="1" applyAlignment="1"/>
    <xf numFmtId="165" fontId="0" fillId="2" borderId="17" xfId="0" applyNumberFormat="1" applyFill="1" applyBorder="1"/>
    <xf numFmtId="173" fontId="8" fillId="6" borderId="22" xfId="1" applyNumberFormat="1" applyFont="1" applyFill="1" applyBorder="1" applyAlignment="1">
      <alignment horizontal="left"/>
    </xf>
    <xf numFmtId="173" fontId="8" fillId="2" borderId="17" xfId="1" applyNumberFormat="1" applyFont="1" applyFill="1" applyBorder="1" applyAlignment="1">
      <alignment horizontal="center"/>
    </xf>
    <xf numFmtId="0" fontId="9" fillId="3" borderId="16" xfId="0" applyFont="1" applyFill="1" applyBorder="1" applyAlignment="1">
      <alignment horizontal="left" vertical="center" wrapText="1"/>
    </xf>
    <xf numFmtId="10" fontId="29" fillId="0" borderId="0" xfId="16" applyNumberFormat="1" applyFont="1"/>
    <xf numFmtId="10" fontId="8" fillId="2" borderId="17" xfId="6" applyNumberFormat="1" applyFont="1" applyFill="1" applyBorder="1" applyAlignment="1">
      <alignment horizontal="right"/>
    </xf>
    <xf numFmtId="10" fontId="29" fillId="0" borderId="17" xfId="16" applyNumberFormat="1" applyFont="1" applyBorder="1"/>
    <xf numFmtId="176" fontId="0" fillId="0" borderId="0" xfId="0" applyNumberFormat="1"/>
    <xf numFmtId="0" fontId="17" fillId="0" borderId="48" xfId="0" applyFont="1" applyFill="1" applyBorder="1" applyAlignment="1">
      <alignment horizontal="left" vertical="center" indent="1"/>
    </xf>
    <xf numFmtId="4" fontId="16" fillId="0" borderId="17" xfId="7" applyFont="1" applyFill="1" applyBorder="1" applyAlignment="1">
      <alignment horizontal="center" vertical="center"/>
    </xf>
    <xf numFmtId="4" fontId="24" fillId="0" borderId="17" xfId="7" applyNumberFormat="1" applyFont="1" applyFill="1" applyBorder="1" applyAlignment="1">
      <alignment horizontal="right" vertical="center"/>
    </xf>
    <xf numFmtId="14" fontId="16" fillId="0" borderId="17" xfId="7" applyNumberFormat="1" applyFont="1" applyFill="1" applyBorder="1" applyAlignment="1">
      <alignment horizontal="center" vertical="center"/>
    </xf>
    <xf numFmtId="4" fontId="16" fillId="0" borderId="17" xfId="7" applyNumberFormat="1" applyFont="1" applyFill="1" applyBorder="1" applyAlignment="1">
      <alignment horizontal="right" vertical="center"/>
    </xf>
    <xf numFmtId="0" fontId="24" fillId="9" borderId="17" xfId="0" quotePrefix="1" applyFont="1" applyFill="1" applyBorder="1" applyAlignment="1">
      <alignment horizontal="left" vertical="center" indent="1"/>
    </xf>
    <xf numFmtId="0" fontId="29" fillId="0" borderId="47" xfId="0" applyFont="1" applyBorder="1" applyAlignment="1" applyProtection="1">
      <alignment horizontal="left" vertical="center" indent="1"/>
      <protection locked="0"/>
    </xf>
    <xf numFmtId="165" fontId="29" fillId="0" borderId="47" xfId="0" applyNumberFormat="1" applyFont="1" applyBorder="1" applyAlignment="1" applyProtection="1">
      <alignment horizontal="center" vertical="center"/>
      <protection locked="0"/>
    </xf>
    <xf numFmtId="165" fontId="29" fillId="0" borderId="47" xfId="0" quotePrefix="1" applyNumberFormat="1" applyFont="1" applyBorder="1" applyAlignment="1" applyProtection="1">
      <alignment horizontal="center" vertical="center"/>
      <protection locked="0"/>
    </xf>
    <xf numFmtId="0" fontId="29" fillId="0" borderId="47" xfId="0" applyFont="1" applyBorder="1" applyAlignment="1" applyProtection="1">
      <alignment horizontal="left" vertical="center" indent="2"/>
      <protection locked="0"/>
    </xf>
    <xf numFmtId="0" fontId="31" fillId="6" borderId="47" xfId="0" applyFont="1" applyFill="1" applyBorder="1" applyAlignment="1" applyProtection="1">
      <alignment horizontal="left" vertical="center" indent="1"/>
      <protection locked="0"/>
    </xf>
    <xf numFmtId="165" fontId="31" fillId="6" borderId="47" xfId="0" applyNumberFormat="1" applyFont="1" applyFill="1" applyBorder="1" applyAlignment="1" applyProtection="1">
      <alignment horizontal="center" vertical="center"/>
      <protection locked="0"/>
    </xf>
    <xf numFmtId="0" fontId="31" fillId="6" borderId="47" xfId="0" applyFont="1" applyFill="1" applyBorder="1" applyAlignment="1" applyProtection="1">
      <alignment horizontal="center" vertical="center"/>
      <protection locked="0"/>
    </xf>
    <xf numFmtId="165" fontId="31" fillId="6" borderId="47" xfId="4" applyNumberFormat="1" applyFont="1" applyFill="1" applyBorder="1" applyAlignment="1" applyProtection="1">
      <alignment horizontal="center" vertical="center"/>
      <protection locked="0"/>
    </xf>
    <xf numFmtId="168" fontId="16" fillId="0" borderId="17" xfId="7" applyNumberFormat="1" applyFont="1" applyFill="1" applyBorder="1" applyAlignment="1">
      <alignment horizontal="center" vertical="center"/>
    </xf>
    <xf numFmtId="3" fontId="16" fillId="0" borderId="17" xfId="7" applyNumberFormat="1" applyFont="1" applyFill="1" applyBorder="1" applyAlignment="1">
      <alignment horizontal="center" vertical="center"/>
    </xf>
    <xf numFmtId="10" fontId="16" fillId="0" borderId="17" xfId="6" applyNumberFormat="1" applyFont="1" applyFill="1" applyBorder="1" applyAlignment="1">
      <alignment horizontal="center" vertical="center"/>
    </xf>
    <xf numFmtId="0" fontId="23" fillId="0" borderId="17" xfId="0" applyFont="1" applyFill="1" applyBorder="1" applyAlignment="1">
      <alignment horizontal="left" vertical="center"/>
    </xf>
    <xf numFmtId="4" fontId="16" fillId="9" borderId="17" xfId="7" applyFont="1" applyFill="1" applyBorder="1" applyAlignment="1">
      <alignment horizontal="center" vertical="center"/>
    </xf>
    <xf numFmtId="4" fontId="16" fillId="0" borderId="0" xfId="7" applyFont="1" applyFill="1" applyBorder="1" applyAlignment="1">
      <alignment horizontal="center" vertical="center"/>
    </xf>
    <xf numFmtId="173" fontId="16" fillId="9" borderId="17" xfId="1" applyNumberFormat="1" applyFont="1" applyFill="1" applyBorder="1" applyAlignment="1">
      <alignment horizontal="center" vertical="center"/>
    </xf>
    <xf numFmtId="10" fontId="29" fillId="0" borderId="17" xfId="16" applyNumberFormat="1" applyFont="1" applyBorder="1" applyAlignment="1">
      <alignment horizontal="center"/>
    </xf>
    <xf numFmtId="165" fontId="8" fillId="6" borderId="17" xfId="0" applyNumberFormat="1" applyFont="1" applyFill="1" applyBorder="1"/>
    <xf numFmtId="173" fontId="7" fillId="6" borderId="17" xfId="1" applyNumberFormat="1" applyFont="1" applyFill="1" applyBorder="1" applyAlignment="1">
      <alignment horizontal="center"/>
    </xf>
    <xf numFmtId="173" fontId="8" fillId="6" borderId="17" xfId="1" applyNumberFormat="1" applyFont="1" applyFill="1" applyBorder="1" applyAlignment="1">
      <alignment horizontal="center"/>
    </xf>
    <xf numFmtId="10" fontId="8" fillId="6" borderId="17" xfId="6" applyNumberFormat="1" applyFont="1" applyFill="1" applyBorder="1" applyAlignment="1">
      <alignment horizontal="center"/>
    </xf>
    <xf numFmtId="179" fontId="0" fillId="0" borderId="17" xfId="9" applyNumberFormat="1" applyFont="1" applyFill="1" applyBorder="1" applyAlignment="1">
      <alignment horizontal="left" indent="1"/>
    </xf>
    <xf numFmtId="10" fontId="0" fillId="0" borderId="17" xfId="6" applyNumberFormat="1" applyFont="1" applyFill="1" applyBorder="1" applyAlignment="1">
      <alignment horizontal="right" vertical="center"/>
    </xf>
    <xf numFmtId="0" fontId="0" fillId="0" borderId="17" xfId="0" applyFill="1" applyBorder="1" applyAlignment="1">
      <alignment horizontal="left" indent="1"/>
    </xf>
    <xf numFmtId="0" fontId="19" fillId="10" borderId="17" xfId="0" applyFont="1" applyFill="1" applyBorder="1"/>
    <xf numFmtId="177" fontId="19" fillId="10" borderId="17" xfId="0" quotePrefix="1" applyNumberFormat="1" applyFont="1" applyFill="1" applyBorder="1" applyAlignment="1">
      <alignment horizontal="center" vertical="center"/>
    </xf>
    <xf numFmtId="10" fontId="19" fillId="10" borderId="17" xfId="6" quotePrefix="1" applyNumberFormat="1" applyFont="1" applyFill="1" applyBorder="1" applyAlignment="1">
      <alignment horizontal="center" vertical="center"/>
    </xf>
    <xf numFmtId="0" fontId="31" fillId="10" borderId="17" xfId="0" applyFont="1" applyFill="1" applyBorder="1" applyAlignment="1">
      <alignment horizontal="left" vertical="center"/>
    </xf>
    <xf numFmtId="169" fontId="29" fillId="0" borderId="17" xfId="5" applyNumberFormat="1" applyFont="1" applyFill="1" applyBorder="1" applyAlignment="1">
      <alignment horizontal="center" vertical="center"/>
    </xf>
    <xf numFmtId="169" fontId="20" fillId="10" borderId="17" xfId="0" quotePrefix="1" applyNumberFormat="1" applyFont="1" applyFill="1" applyBorder="1" applyAlignment="1">
      <alignment horizontal="center" vertical="center"/>
    </xf>
    <xf numFmtId="177" fontId="20" fillId="10" borderId="17" xfId="0" quotePrefix="1" applyNumberFormat="1" applyFont="1" applyFill="1" applyBorder="1" applyAlignment="1">
      <alignment horizontal="center" vertical="center"/>
    </xf>
    <xf numFmtId="177" fontId="29" fillId="10" borderId="17" xfId="0" applyNumberFormat="1" applyFont="1" applyFill="1" applyBorder="1" applyAlignment="1">
      <alignment horizontal="center" vertical="center" wrapText="1"/>
    </xf>
    <xf numFmtId="177" fontId="29" fillId="0" borderId="17" xfId="5" applyNumberFormat="1" applyFont="1" applyFill="1" applyBorder="1" applyAlignment="1">
      <alignment horizontal="center" vertical="center"/>
    </xf>
    <xf numFmtId="10" fontId="29" fillId="10" borderId="17" xfId="6" applyNumberFormat="1" applyFont="1" applyFill="1" applyBorder="1" applyAlignment="1">
      <alignment horizontal="center" vertical="center" wrapText="1"/>
    </xf>
    <xf numFmtId="177" fontId="7" fillId="0" borderId="17" xfId="9" applyNumberFormat="1" applyFont="1" applyFill="1" applyBorder="1" applyAlignment="1">
      <alignment horizontal="right" vertical="center"/>
    </xf>
    <xf numFmtId="10" fontId="7" fillId="0" borderId="17" xfId="6" applyNumberFormat="1" applyFont="1" applyFill="1" applyBorder="1" applyAlignment="1">
      <alignment horizontal="right" vertical="center"/>
    </xf>
    <xf numFmtId="169" fontId="29" fillId="10" borderId="17" xfId="0" applyNumberFormat="1" applyFont="1" applyFill="1" applyBorder="1" applyAlignment="1">
      <alignment horizontal="center" vertical="center" wrapText="1"/>
    </xf>
    <xf numFmtId="179" fontId="7" fillId="0" borderId="17" xfId="9" applyNumberFormat="1" applyFont="1" applyFill="1" applyBorder="1" applyAlignment="1">
      <alignment horizontal="left" indent="1"/>
    </xf>
    <xf numFmtId="179" fontId="7" fillId="0" borderId="17" xfId="9" applyNumberFormat="1" applyFont="1" applyFill="1" applyBorder="1" applyAlignment="1">
      <alignment horizontal="right" vertical="center"/>
    </xf>
    <xf numFmtId="0" fontId="0" fillId="0" borderId="17" xfId="0" applyFont="1" applyFill="1" applyBorder="1" applyAlignment="1">
      <alignment horizontal="left" indent="1"/>
    </xf>
    <xf numFmtId="0" fontId="26" fillId="0" borderId="0" xfId="17" applyFont="1" applyAlignment="1">
      <alignment horizontal="center" vertical="center"/>
    </xf>
    <xf numFmtId="0" fontId="26" fillId="0" borderId="0" xfId="17" applyFont="1"/>
    <xf numFmtId="180" fontId="26" fillId="0" borderId="0" xfId="18" applyNumberFormat="1" applyFont="1" applyAlignment="1">
      <alignment horizontal="center" vertical="center"/>
    </xf>
    <xf numFmtId="177" fontId="26" fillId="0" borderId="0" xfId="18" applyNumberFormat="1" applyFont="1"/>
    <xf numFmtId="174" fontId="26" fillId="0" borderId="0" xfId="16" applyNumberFormat="1" applyFont="1"/>
    <xf numFmtId="170" fontId="26" fillId="0" borderId="0" xfId="16" applyNumberFormat="1" applyFont="1" applyAlignment="1">
      <alignment horizontal="center" vertical="center"/>
    </xf>
    <xf numFmtId="0" fontId="32" fillId="0" borderId="51" xfId="17" applyFont="1" applyBorder="1" applyAlignment="1">
      <alignment horizontal="center" vertical="center"/>
    </xf>
    <xf numFmtId="0" fontId="32" fillId="0" borderId="3" xfId="17" applyFont="1" applyBorder="1" applyAlignment="1">
      <alignment horizontal="centerContinuous"/>
    </xf>
    <xf numFmtId="0" fontId="26" fillId="0" borderId="2" xfId="17" applyFont="1" applyBorder="1" applyAlignment="1">
      <alignment horizontal="centerContinuous"/>
    </xf>
    <xf numFmtId="0" fontId="26" fillId="0" borderId="3" xfId="17" applyFont="1" applyBorder="1" applyAlignment="1">
      <alignment horizontal="centerContinuous"/>
    </xf>
    <xf numFmtId="0" fontId="32" fillId="0" borderId="2" xfId="17" applyFont="1" applyBorder="1" applyAlignment="1">
      <alignment horizontal="centerContinuous"/>
    </xf>
    <xf numFmtId="0" fontId="26" fillId="0" borderId="4" xfId="17" applyFont="1" applyBorder="1" applyAlignment="1">
      <alignment horizontal="centerContinuous"/>
    </xf>
    <xf numFmtId="0" fontId="22" fillId="8" borderId="51" xfId="17" applyFont="1" applyFill="1" applyBorder="1" applyAlignment="1" applyProtection="1">
      <alignment horizontal="left" vertical="center"/>
      <protection locked="0"/>
    </xf>
    <xf numFmtId="17" fontId="27" fillId="8" borderId="10" xfId="17" applyNumberFormat="1" applyFont="1" applyFill="1" applyBorder="1"/>
    <xf numFmtId="17" fontId="27" fillId="8" borderId="9" xfId="17" applyNumberFormat="1" applyFont="1" applyFill="1" applyBorder="1"/>
    <xf numFmtId="17" fontId="27" fillId="8" borderId="9" xfId="17" applyNumberFormat="1" applyFont="1" applyFill="1" applyBorder="1" applyAlignment="1">
      <alignment horizontal="center"/>
    </xf>
    <xf numFmtId="17" fontId="27" fillId="8" borderId="10" xfId="17" applyNumberFormat="1" applyFont="1" applyFill="1" applyBorder="1" applyAlignment="1">
      <alignment horizontal="center"/>
    </xf>
    <xf numFmtId="17" fontId="27" fillId="8" borderId="51" xfId="17" applyNumberFormat="1" applyFont="1" applyFill="1" applyBorder="1" applyAlignment="1">
      <alignment horizontal="center"/>
    </xf>
    <xf numFmtId="17" fontId="34" fillId="8" borderId="10" xfId="17" applyNumberFormat="1" applyFont="1" applyFill="1" applyBorder="1"/>
    <xf numFmtId="17" fontId="34" fillId="8" borderId="11" xfId="17" applyNumberFormat="1" applyFont="1" applyFill="1" applyBorder="1"/>
    <xf numFmtId="0" fontId="18" fillId="9" borderId="6" xfId="17" applyFont="1" applyFill="1" applyBorder="1" applyAlignment="1" applyProtection="1">
      <alignment horizontal="left" vertical="center"/>
      <protection locked="0"/>
    </xf>
    <xf numFmtId="0" fontId="28" fillId="0" borderId="9" xfId="17" applyFont="1" applyBorder="1"/>
    <xf numFmtId="0" fontId="28" fillId="0" borderId="10" xfId="17" applyFont="1" applyBorder="1"/>
    <xf numFmtId="0" fontId="30" fillId="0" borderId="10" xfId="17" applyFont="1" applyBorder="1"/>
    <xf numFmtId="169" fontId="28" fillId="0" borderId="10" xfId="18" applyNumberFormat="1" applyFont="1" applyFill="1" applyBorder="1"/>
    <xf numFmtId="169" fontId="28" fillId="0" borderId="10" xfId="17" applyNumberFormat="1" applyFont="1" applyBorder="1"/>
    <xf numFmtId="169" fontId="28" fillId="0" borderId="51" xfId="17" applyNumberFormat="1" applyFont="1" applyBorder="1"/>
    <xf numFmtId="0" fontId="26" fillId="0" borderId="9" xfId="17" applyFont="1" applyBorder="1"/>
    <xf numFmtId="0" fontId="26" fillId="0" borderId="10" xfId="17" applyFont="1" applyBorder="1"/>
    <xf numFmtId="0" fontId="26" fillId="0" borderId="51" xfId="17" applyFont="1" applyBorder="1"/>
    <xf numFmtId="0" fontId="26" fillId="0" borderId="14" xfId="17" applyFont="1" applyBorder="1"/>
    <xf numFmtId="169" fontId="26" fillId="0" borderId="0" xfId="18" applyNumberFormat="1" applyFont="1" applyBorder="1"/>
    <xf numFmtId="169" fontId="28" fillId="0" borderId="7" xfId="18" applyNumberFormat="1" applyFont="1" applyFill="1" applyBorder="1"/>
    <xf numFmtId="169" fontId="28" fillId="0" borderId="0" xfId="18" applyNumberFormat="1" applyFont="1" applyFill="1" applyBorder="1"/>
    <xf numFmtId="169" fontId="30" fillId="0" borderId="0" xfId="18" applyNumberFormat="1" applyFont="1" applyFill="1" applyBorder="1"/>
    <xf numFmtId="169" fontId="28" fillId="0" borderId="6" xfId="18" applyNumberFormat="1" applyFont="1" applyFill="1" applyBorder="1"/>
    <xf numFmtId="169" fontId="26" fillId="0" borderId="0" xfId="18" applyNumberFormat="1" applyFont="1" applyFill="1" applyBorder="1"/>
    <xf numFmtId="169" fontId="26" fillId="0" borderId="1" xfId="18" applyNumberFormat="1" applyFont="1" applyBorder="1"/>
    <xf numFmtId="0" fontId="28" fillId="0" borderId="7" xfId="17" applyFont="1" applyBorder="1"/>
    <xf numFmtId="0" fontId="28" fillId="0" borderId="0" xfId="17" applyFont="1"/>
    <xf numFmtId="0" fontId="30" fillId="0" borderId="0" xfId="17" applyFont="1"/>
    <xf numFmtId="0" fontId="28" fillId="0" borderId="6" xfId="17" applyFont="1" applyBorder="1"/>
    <xf numFmtId="171" fontId="26" fillId="0" borderId="0" xfId="18" applyFont="1" applyBorder="1"/>
    <xf numFmtId="177" fontId="28" fillId="0" borderId="7" xfId="18" applyNumberFormat="1" applyFont="1" applyFill="1" applyBorder="1" applyAlignment="1">
      <alignment horizontal="center" vertical="center"/>
    </xf>
    <xf numFmtId="177" fontId="28" fillId="0" borderId="0" xfId="18" applyNumberFormat="1" applyFont="1" applyFill="1" applyBorder="1"/>
    <xf numFmtId="177" fontId="30" fillId="0" borderId="0" xfId="18" applyNumberFormat="1" applyFont="1" applyFill="1" applyBorder="1"/>
    <xf numFmtId="177" fontId="28" fillId="0" borderId="6" xfId="18" applyNumberFormat="1" applyFont="1" applyFill="1" applyBorder="1"/>
    <xf numFmtId="177" fontId="28" fillId="0" borderId="7" xfId="18" applyNumberFormat="1" applyFont="1" applyFill="1" applyBorder="1"/>
    <xf numFmtId="177" fontId="26" fillId="0" borderId="0" xfId="18" applyNumberFormat="1" applyFont="1" applyFill="1" applyBorder="1"/>
    <xf numFmtId="177" fontId="26" fillId="0" borderId="0" xfId="18" applyNumberFormat="1" applyFont="1" applyBorder="1"/>
    <xf numFmtId="177" fontId="26" fillId="0" borderId="14" xfId="18" applyNumberFormat="1" applyFont="1" applyBorder="1"/>
    <xf numFmtId="177" fontId="28" fillId="0" borderId="7" xfId="17" applyNumberFormat="1" applyFont="1" applyBorder="1"/>
    <xf numFmtId="177" fontId="28" fillId="0" borderId="0" xfId="17" applyNumberFormat="1" applyFont="1"/>
    <xf numFmtId="177" fontId="30" fillId="0" borderId="0" xfId="17" applyNumberFormat="1" applyFont="1"/>
    <xf numFmtId="177" fontId="30" fillId="0" borderId="6" xfId="18" applyNumberFormat="1" applyFont="1" applyFill="1" applyBorder="1"/>
    <xf numFmtId="177" fontId="26" fillId="0" borderId="1" xfId="18" applyNumberFormat="1" applyFont="1" applyBorder="1"/>
    <xf numFmtId="169" fontId="26" fillId="0" borderId="0" xfId="17" applyNumberFormat="1" applyFont="1"/>
    <xf numFmtId="169" fontId="28" fillId="0" borderId="7" xfId="17" applyNumberFormat="1" applyFont="1" applyBorder="1"/>
    <xf numFmtId="169" fontId="28" fillId="0" borderId="0" xfId="17" applyNumberFormat="1" applyFont="1"/>
    <xf numFmtId="169" fontId="30" fillId="0" borderId="0" xfId="17" applyNumberFormat="1" applyFont="1"/>
    <xf numFmtId="169" fontId="28" fillId="0" borderId="6" xfId="17" applyNumberFormat="1" applyFont="1" applyBorder="1"/>
    <xf numFmtId="169" fontId="26" fillId="0" borderId="14" xfId="17" applyNumberFormat="1" applyFont="1" applyBorder="1"/>
    <xf numFmtId="169" fontId="28" fillId="0" borderId="1" xfId="17" applyNumberFormat="1" applyFont="1" applyBorder="1"/>
    <xf numFmtId="170" fontId="26" fillId="0" borderId="0" xfId="16" applyNumberFormat="1" applyFont="1" applyBorder="1"/>
    <xf numFmtId="170" fontId="28" fillId="0" borderId="7" xfId="16" applyNumberFormat="1" applyFont="1" applyFill="1" applyBorder="1"/>
    <xf numFmtId="170" fontId="28" fillId="0" borderId="0" xfId="16" applyNumberFormat="1" applyFont="1" applyFill="1" applyBorder="1"/>
    <xf numFmtId="170" fontId="30" fillId="0" borderId="0" xfId="16" applyNumberFormat="1" applyFont="1" applyFill="1" applyBorder="1"/>
    <xf numFmtId="170" fontId="28" fillId="0" borderId="6" xfId="16" applyNumberFormat="1" applyFont="1" applyFill="1" applyBorder="1"/>
    <xf numFmtId="170" fontId="26" fillId="0" borderId="0" xfId="16" applyNumberFormat="1" applyFont="1" applyFill="1" applyBorder="1"/>
    <xf numFmtId="170" fontId="26" fillId="0" borderId="14" xfId="16" applyNumberFormat="1" applyFont="1" applyBorder="1"/>
    <xf numFmtId="169" fontId="26" fillId="0" borderId="14" xfId="18" applyNumberFormat="1" applyFont="1" applyBorder="1"/>
    <xf numFmtId="169" fontId="30" fillId="0" borderId="6" xfId="17" applyNumberFormat="1" applyFont="1" applyBorder="1"/>
    <xf numFmtId="169" fontId="26" fillId="0" borderId="1" xfId="17" applyNumberFormat="1" applyFont="1" applyBorder="1"/>
    <xf numFmtId="177" fontId="30" fillId="0" borderId="7" xfId="18" applyNumberFormat="1" applyFont="1" applyFill="1" applyBorder="1"/>
    <xf numFmtId="177" fontId="28" fillId="0" borderId="0" xfId="18" applyNumberFormat="1" applyFont="1" applyFill="1" applyBorder="1" applyAlignment="1">
      <alignment horizontal="center" vertical="center"/>
    </xf>
    <xf numFmtId="177" fontId="28" fillId="0" borderId="1" xfId="18" applyNumberFormat="1" applyFont="1" applyFill="1" applyBorder="1" applyAlignment="1">
      <alignment horizontal="center" vertical="center"/>
    </xf>
    <xf numFmtId="171" fontId="28" fillId="0" borderId="7" xfId="18" applyFont="1" applyFill="1" applyBorder="1"/>
    <xf numFmtId="171" fontId="28" fillId="0" borderId="0" xfId="18" applyFont="1" applyFill="1" applyBorder="1"/>
    <xf numFmtId="171" fontId="30" fillId="0" borderId="0" xfId="18" applyFont="1" applyFill="1" applyBorder="1"/>
    <xf numFmtId="171" fontId="28" fillId="0" borderId="6" xfId="18" applyFont="1" applyFill="1" applyBorder="1"/>
    <xf numFmtId="171" fontId="26" fillId="0" borderId="0" xfId="18" applyFont="1" applyFill="1" applyBorder="1"/>
    <xf numFmtId="171" fontId="26" fillId="0" borderId="14" xfId="18" applyFont="1" applyBorder="1"/>
    <xf numFmtId="0" fontId="18" fillId="9" borderId="5" xfId="17" applyFont="1" applyFill="1" applyBorder="1" applyAlignment="1" applyProtection="1">
      <alignment horizontal="left" vertical="center"/>
      <protection locked="0"/>
    </xf>
    <xf numFmtId="10" fontId="26" fillId="0" borderId="8" xfId="17" applyNumberFormat="1" applyFont="1" applyBorder="1"/>
    <xf numFmtId="10" fontId="28" fillId="0" borderId="12" xfId="17" applyNumberFormat="1" applyFont="1" applyBorder="1"/>
    <xf numFmtId="10" fontId="28" fillId="0" borderId="8" xfId="17" applyNumberFormat="1" applyFont="1" applyBorder="1"/>
    <xf numFmtId="10" fontId="30" fillId="0" borderId="8" xfId="17" applyNumberFormat="1" applyFont="1" applyBorder="1"/>
    <xf numFmtId="10" fontId="28" fillId="0" borderId="5" xfId="17" applyNumberFormat="1" applyFont="1" applyBorder="1"/>
    <xf numFmtId="10" fontId="26" fillId="0" borderId="1" xfId="17" applyNumberFormat="1" applyFont="1" applyBorder="1"/>
    <xf numFmtId="0" fontId="26" fillId="0" borderId="0" xfId="17" applyFont="1" applyAlignment="1">
      <alignment horizontal="left"/>
    </xf>
    <xf numFmtId="178" fontId="26" fillId="0" borderId="0" xfId="17" applyNumberFormat="1" applyFont="1" applyAlignment="1">
      <alignment horizontal="left"/>
    </xf>
    <xf numFmtId="178" fontId="26" fillId="0" borderId="0" xfId="17" applyNumberFormat="1" applyFont="1"/>
    <xf numFmtId="0" fontId="26" fillId="0" borderId="0" xfId="17" applyFont="1" applyAlignment="1">
      <alignment horizontal="center"/>
    </xf>
    <xf numFmtId="0" fontId="26" fillId="0" borderId="3" xfId="17" applyFont="1" applyBorder="1"/>
    <xf numFmtId="169" fontId="26" fillId="0" borderId="2" xfId="17" applyNumberFormat="1" applyFont="1" applyBorder="1"/>
    <xf numFmtId="169" fontId="32" fillId="0" borderId="2" xfId="17" applyNumberFormat="1" applyFont="1" applyBorder="1"/>
    <xf numFmtId="169" fontId="26" fillId="0" borderId="4" xfId="17" applyNumberFormat="1" applyFont="1" applyBorder="1"/>
    <xf numFmtId="0" fontId="26" fillId="0" borderId="7" xfId="17" applyFont="1" applyBorder="1"/>
    <xf numFmtId="169" fontId="32" fillId="0" borderId="0" xfId="17" applyNumberFormat="1" applyFont="1"/>
    <xf numFmtId="169" fontId="26" fillId="0" borderId="10" xfId="17" applyNumberFormat="1" applyFont="1" applyBorder="1"/>
    <xf numFmtId="171" fontId="26" fillId="0" borderId="10" xfId="18" applyFont="1" applyBorder="1"/>
    <xf numFmtId="171" fontId="32" fillId="0" borderId="10" xfId="18" applyFont="1" applyFill="1" applyBorder="1"/>
    <xf numFmtId="171" fontId="26" fillId="0" borderId="11" xfId="18" applyFont="1" applyBorder="1"/>
    <xf numFmtId="171" fontId="32" fillId="0" borderId="0" xfId="18" applyFont="1" applyFill="1" applyBorder="1"/>
    <xf numFmtId="0" fontId="26" fillId="0" borderId="7" xfId="17" applyFont="1" applyBorder="1" applyAlignment="1">
      <alignment horizontal="left" indent="1"/>
    </xf>
    <xf numFmtId="0" fontId="26" fillId="0" borderId="12" xfId="17" applyFont="1" applyBorder="1"/>
    <xf numFmtId="169" fontId="26" fillId="0" borderId="8" xfId="17" applyNumberFormat="1" applyFont="1" applyBorder="1"/>
    <xf numFmtId="171" fontId="26" fillId="0" borderId="8" xfId="18" applyFont="1" applyBorder="1"/>
    <xf numFmtId="171" fontId="32" fillId="0" borderId="8" xfId="18" applyFont="1" applyFill="1" applyBorder="1"/>
    <xf numFmtId="171" fontId="26" fillId="0" borderId="13" xfId="18" applyFont="1" applyBorder="1"/>
    <xf numFmtId="169" fontId="26" fillId="0" borderId="0" xfId="18" applyNumberFormat="1" applyFont="1"/>
    <xf numFmtId="169" fontId="26" fillId="0" borderId="0" xfId="18" applyNumberFormat="1" applyFont="1" applyFill="1"/>
    <xf numFmtId="171" fontId="26" fillId="0" borderId="0" xfId="18" applyFont="1"/>
    <xf numFmtId="0" fontId="8" fillId="0" borderId="0" xfId="19" applyFont="1"/>
    <xf numFmtId="0" fontId="7" fillId="0" borderId="0" xfId="19" applyFont="1"/>
    <xf numFmtId="0" fontId="9" fillId="11" borderId="0" xfId="20" applyFont="1" applyFill="1" applyAlignment="1">
      <alignment horizontal="center" vertical="center" wrapText="1"/>
    </xf>
    <xf numFmtId="181" fontId="9" fillId="11" borderId="0" xfId="19" applyNumberFormat="1" applyFont="1" applyFill="1"/>
    <xf numFmtId="0" fontId="7" fillId="0" borderId="0" xfId="20"/>
    <xf numFmtId="0" fontId="7" fillId="4" borderId="0" xfId="20" applyFill="1" applyAlignment="1">
      <alignment horizontal="left" vertical="center" wrapText="1"/>
    </xf>
    <xf numFmtId="168" fontId="7" fillId="4" borderId="0" xfId="18" applyNumberFormat="1" applyFont="1" applyFill="1" applyBorder="1" applyAlignment="1">
      <alignment horizontal="right" wrapText="1"/>
    </xf>
    <xf numFmtId="0" fontId="7" fillId="0" borderId="0" xfId="19" applyFont="1" applyAlignment="1">
      <alignment horizontal="left" vertical="center"/>
    </xf>
    <xf numFmtId="165" fontId="7" fillId="0" borderId="0" xfId="19" applyNumberFormat="1" applyFont="1"/>
    <xf numFmtId="4" fontId="7" fillId="4" borderId="0" xfId="18" applyNumberFormat="1" applyFont="1" applyFill="1" applyBorder="1" applyAlignment="1">
      <alignment horizontal="right" wrapText="1"/>
    </xf>
    <xf numFmtId="171" fontId="7" fillId="0" borderId="0" xfId="18" applyFont="1" applyBorder="1"/>
    <xf numFmtId="0" fontId="9" fillId="12" borderId="0" xfId="20" applyFont="1" applyFill="1" applyAlignment="1">
      <alignment horizontal="left" vertical="center"/>
    </xf>
    <xf numFmtId="4" fontId="35" fillId="12" borderId="0" xfId="18" applyNumberFormat="1" applyFont="1" applyFill="1" applyBorder="1" applyAlignment="1">
      <alignment horizontal="right" wrapText="1"/>
    </xf>
    <xf numFmtId="4" fontId="9" fillId="12" borderId="0" xfId="18" applyNumberFormat="1" applyFont="1" applyFill="1" applyBorder="1" applyAlignment="1">
      <alignment horizontal="right" wrapText="1"/>
    </xf>
    <xf numFmtId="0" fontId="8" fillId="0" borderId="0" xfId="20" applyFont="1"/>
    <xf numFmtId="0" fontId="7" fillId="0" borderId="50" xfId="20" applyBorder="1" applyAlignment="1">
      <alignment horizontal="left" vertical="center" wrapText="1"/>
    </xf>
    <xf numFmtId="10" fontId="7" fillId="0" borderId="0" xfId="21" applyNumberFormat="1" applyFont="1" applyFill="1" applyBorder="1" applyAlignment="1">
      <alignment horizontal="right" wrapText="1"/>
    </xf>
    <xf numFmtId="178" fontId="7" fillId="0" borderId="0" xfId="19" applyNumberFormat="1" applyFont="1"/>
    <xf numFmtId="0" fontId="7" fillId="4" borderId="0" xfId="20" applyFill="1" applyAlignment="1">
      <alignment horizontal="center" vertical="center" wrapText="1"/>
    </xf>
    <xf numFmtId="3" fontId="7" fillId="4" borderId="0" xfId="18" applyNumberFormat="1" applyFont="1" applyFill="1" applyBorder="1" applyAlignment="1">
      <alignment horizontal="right" vertical="center" wrapText="1"/>
    </xf>
    <xf numFmtId="169" fontId="7" fillId="0" borderId="0" xfId="19" applyNumberFormat="1" applyFont="1"/>
    <xf numFmtId="170" fontId="7" fillId="4" borderId="0" xfId="21" applyNumberFormat="1" applyFont="1" applyFill="1" applyBorder="1" applyAlignment="1">
      <alignment horizontal="right" wrapText="1"/>
    </xf>
    <xf numFmtId="0" fontId="0" fillId="0" borderId="0" xfId="19" applyFont="1"/>
    <xf numFmtId="0" fontId="8" fillId="4" borderId="0" xfId="20" applyFont="1" applyFill="1" applyAlignment="1">
      <alignment horizontal="left" vertical="center" wrapText="1"/>
    </xf>
    <xf numFmtId="0" fontId="8" fillId="0" borderId="50" xfId="20" applyFont="1" applyBorder="1" applyAlignment="1">
      <alignment horizontal="left" vertical="center" wrapText="1"/>
    </xf>
    <xf numFmtId="0" fontId="7" fillId="4" borderId="0" xfId="20" applyFont="1" applyFill="1" applyAlignment="1">
      <alignment horizontal="left" vertical="center" wrapText="1"/>
    </xf>
    <xf numFmtId="0" fontId="32" fillId="0" borderId="0" xfId="17" applyFont="1"/>
    <xf numFmtId="0" fontId="0" fillId="0" borderId="0" xfId="19" applyFont="1" applyAlignment="1">
      <alignment horizontal="left" vertical="center"/>
    </xf>
    <xf numFmtId="0" fontId="7" fillId="2" borderId="0" xfId="20" applyFill="1"/>
    <xf numFmtId="0" fontId="9" fillId="11" borderId="15" xfId="20" applyFont="1" applyFill="1" applyBorder="1" applyAlignment="1">
      <alignment horizontal="center" vertical="center" wrapText="1"/>
    </xf>
    <xf numFmtId="0" fontId="7" fillId="2" borderId="1" xfId="20" applyFill="1" applyBorder="1" applyAlignment="1">
      <alignment vertical="center" wrapText="1"/>
    </xf>
    <xf numFmtId="169" fontId="7" fillId="2" borderId="1" xfId="22" applyNumberFormat="1" applyFont="1" applyFill="1" applyBorder="1" applyAlignment="1">
      <alignment horizontal="center" vertical="center"/>
    </xf>
    <xf numFmtId="0" fontId="8" fillId="2" borderId="1" xfId="20" applyFont="1" applyFill="1" applyBorder="1" applyAlignment="1">
      <alignment vertical="center"/>
    </xf>
    <xf numFmtId="0" fontId="8" fillId="13" borderId="1" xfId="20" applyFont="1" applyFill="1" applyBorder="1" applyAlignment="1">
      <alignment horizontal="left" vertical="center"/>
    </xf>
    <xf numFmtId="169" fontId="8" fillId="13" borderId="1" xfId="22" applyNumberFormat="1" applyFont="1" applyFill="1" applyBorder="1" applyAlignment="1">
      <alignment horizontal="center" vertical="center"/>
    </xf>
    <xf numFmtId="0" fontId="8" fillId="2" borderId="0" xfId="20" applyFont="1" applyFill="1"/>
    <xf numFmtId="182" fontId="7" fillId="2" borderId="1" xfId="22" applyNumberFormat="1" applyFont="1" applyFill="1" applyBorder="1" applyAlignment="1">
      <alignment vertical="center"/>
    </xf>
    <xf numFmtId="43" fontId="8" fillId="13" borderId="1" xfId="22" applyFont="1" applyFill="1" applyBorder="1" applyAlignment="1">
      <alignment horizontal="center" vertical="center"/>
    </xf>
    <xf numFmtId="4" fontId="36" fillId="0" borderId="0" xfId="20" applyNumberFormat="1" applyFont="1"/>
    <xf numFmtId="0" fontId="0" fillId="2" borderId="0" xfId="20" applyFont="1" applyFill="1"/>
    <xf numFmtId="3" fontId="23" fillId="0" borderId="17" xfId="0" applyNumberFormat="1" applyFont="1" applyFill="1" applyBorder="1" applyAlignment="1">
      <alignment horizontal="left" vertical="center"/>
    </xf>
    <xf numFmtId="3" fontId="0" fillId="0" borderId="0" xfId="0" applyNumberFormat="1"/>
    <xf numFmtId="170" fontId="16" fillId="9" borderId="17" xfId="6" applyNumberFormat="1" applyFont="1" applyFill="1" applyBorder="1" applyAlignment="1">
      <alignment horizontal="center" vertical="center"/>
    </xf>
    <xf numFmtId="10" fontId="0" fillId="0" borderId="0" xfId="0" applyNumberFormat="1"/>
    <xf numFmtId="165" fontId="24" fillId="9" borderId="17" xfId="5" quotePrefix="1" applyNumberFormat="1" applyFont="1" applyFill="1" applyBorder="1" applyAlignment="1">
      <alignment horizontal="center" vertical="center"/>
    </xf>
    <xf numFmtId="0" fontId="0" fillId="2" borderId="57" xfId="0" applyFill="1" applyBorder="1"/>
    <xf numFmtId="0" fontId="33" fillId="2" borderId="58" xfId="0" applyFont="1" applyFill="1" applyBorder="1" applyAlignment="1">
      <alignment horizontal="center" vertical="center"/>
    </xf>
    <xf numFmtId="0" fontId="0" fillId="2" borderId="59" xfId="0" applyFill="1" applyBorder="1"/>
    <xf numFmtId="0" fontId="0" fillId="2" borderId="60" xfId="0" applyFill="1" applyBorder="1"/>
    <xf numFmtId="0" fontId="33" fillId="2" borderId="0" xfId="0" applyFont="1" applyFill="1" applyBorder="1" applyAlignment="1">
      <alignment horizontal="center" vertical="center"/>
    </xf>
    <xf numFmtId="0" fontId="0" fillId="2" borderId="61" xfId="0" applyFill="1" applyBorder="1"/>
    <xf numFmtId="0" fontId="33" fillId="2" borderId="60" xfId="0" applyFont="1" applyFill="1" applyBorder="1" applyAlignment="1">
      <alignment horizontal="center" vertical="center"/>
    </xf>
    <xf numFmtId="0" fontId="0" fillId="2" borderId="0" xfId="0" applyFill="1" applyBorder="1"/>
    <xf numFmtId="0" fontId="33" fillId="2" borderId="62" xfId="0" applyFont="1" applyFill="1" applyBorder="1" applyAlignment="1">
      <alignment horizontal="center" vertical="center"/>
    </xf>
    <xf numFmtId="0" fontId="0" fillId="2" borderId="63" xfId="0" applyFill="1" applyBorder="1"/>
    <xf numFmtId="0" fontId="0" fillId="2" borderId="64" xfId="0" applyFill="1" applyBorder="1"/>
    <xf numFmtId="164" fontId="7" fillId="0" borderId="17" xfId="1" applyFont="1" applyFill="1" applyBorder="1"/>
    <xf numFmtId="165" fontId="8" fillId="2" borderId="54" xfId="0" applyNumberFormat="1" applyFont="1" applyFill="1" applyBorder="1"/>
    <xf numFmtId="4" fontId="24" fillId="0" borderId="17" xfId="7" applyFont="1" applyFill="1" applyBorder="1" applyAlignment="1">
      <alignment horizontal="center" vertical="center"/>
    </xf>
    <xf numFmtId="167" fontId="7" fillId="2" borderId="21" xfId="5" applyNumberFormat="1" applyFont="1" applyFill="1" applyBorder="1" applyAlignment="1">
      <alignment horizontal="right"/>
    </xf>
    <xf numFmtId="0" fontId="7" fillId="2" borderId="0" xfId="0" applyFont="1" applyFill="1" applyBorder="1" applyAlignment="1">
      <alignment horizontal="left" wrapText="1"/>
    </xf>
    <xf numFmtId="172" fontId="38" fillId="2" borderId="20" xfId="6" applyNumberFormat="1" applyFont="1" applyFill="1" applyBorder="1" applyAlignment="1">
      <alignment horizontal="center" wrapText="1"/>
    </xf>
    <xf numFmtId="0" fontId="39" fillId="0" borderId="0" xfId="0" applyFont="1" applyFill="1" applyBorder="1" applyAlignment="1">
      <alignment horizontal="left" indent="1"/>
    </xf>
    <xf numFmtId="167" fontId="39" fillId="2" borderId="21" xfId="5" applyNumberFormat="1" applyFont="1" applyFill="1" applyBorder="1" applyAlignment="1">
      <alignment horizontal="right"/>
    </xf>
    <xf numFmtId="172" fontId="39" fillId="2" borderId="20" xfId="6" applyNumberFormat="1" applyFont="1" applyFill="1" applyBorder="1" applyAlignment="1">
      <alignment horizontal="center" wrapText="1"/>
    </xf>
    <xf numFmtId="0" fontId="40" fillId="0" borderId="0" xfId="0" applyFont="1" applyFill="1" applyBorder="1" applyAlignment="1">
      <alignment horizontal="left" indent="1"/>
    </xf>
    <xf numFmtId="167" fontId="40" fillId="2" borderId="21" xfId="5" applyNumberFormat="1" applyFont="1" applyFill="1" applyBorder="1" applyAlignment="1">
      <alignment horizontal="right"/>
    </xf>
    <xf numFmtId="0" fontId="39" fillId="2" borderId="0" xfId="0" applyFont="1" applyFill="1" applyBorder="1" applyAlignment="1">
      <alignment horizontal="left" indent="1"/>
    </xf>
    <xf numFmtId="177" fontId="7" fillId="2" borderId="17" xfId="9" applyNumberFormat="1" applyFont="1" applyFill="1" applyBorder="1" applyAlignment="1">
      <alignment horizontal="right" vertical="center"/>
    </xf>
    <xf numFmtId="168" fontId="16" fillId="0" borderId="0" xfId="7" applyNumberFormat="1" applyFont="1" applyFill="1" applyBorder="1" applyAlignment="1">
      <alignment horizontal="center" vertical="center"/>
    </xf>
    <xf numFmtId="177" fontId="0" fillId="2" borderId="17" xfId="9" applyNumberFormat="1" applyFont="1" applyFill="1" applyBorder="1" applyAlignment="1">
      <alignment horizontal="right" vertical="center"/>
    </xf>
    <xf numFmtId="179" fontId="7" fillId="2" borderId="17" xfId="9" applyNumberFormat="1" applyFont="1" applyFill="1" applyBorder="1" applyAlignment="1">
      <alignment horizontal="right" vertical="center"/>
    </xf>
    <xf numFmtId="179" fontId="0" fillId="2" borderId="17" xfId="9" applyNumberFormat="1" applyFont="1" applyFill="1" applyBorder="1" applyAlignment="1">
      <alignment horizontal="right" vertical="center"/>
    </xf>
    <xf numFmtId="0" fontId="8" fillId="9" borderId="0" xfId="0" applyFont="1" applyFill="1"/>
    <xf numFmtId="177" fontId="8" fillId="9" borderId="0" xfId="9" applyNumberFormat="1" applyFont="1" applyFill="1"/>
    <xf numFmtId="10" fontId="8" fillId="9" borderId="0" xfId="16" applyNumberFormat="1" applyFont="1" applyFill="1"/>
    <xf numFmtId="10" fontId="31" fillId="9" borderId="0" xfId="16" applyNumberFormat="1" applyFont="1" applyFill="1"/>
    <xf numFmtId="0" fontId="0" fillId="0" borderId="0" xfId="0" applyFont="1"/>
    <xf numFmtId="177" fontId="0" fillId="0" borderId="0" xfId="9" applyNumberFormat="1" applyFont="1"/>
    <xf numFmtId="10" fontId="0" fillId="0" borderId="0" xfId="16" applyNumberFormat="1" applyFont="1"/>
    <xf numFmtId="0" fontId="0" fillId="0" borderId="0" xfId="0" applyFont="1" applyAlignment="1">
      <alignment horizontal="left" wrapText="1"/>
    </xf>
    <xf numFmtId="177" fontId="0" fillId="0" borderId="0" xfId="9" applyNumberFormat="1" applyFont="1" applyAlignment="1">
      <alignment vertical="center"/>
    </xf>
    <xf numFmtId="10" fontId="0" fillId="0" borderId="0" xfId="16" applyNumberFormat="1" applyFont="1" applyAlignment="1">
      <alignment vertical="center"/>
    </xf>
    <xf numFmtId="10" fontId="29" fillId="0" borderId="0" xfId="16" applyNumberFormat="1" applyFont="1" applyAlignment="1">
      <alignment vertical="center"/>
    </xf>
    <xf numFmtId="170" fontId="9" fillId="5" borderId="20" xfId="6" applyNumberFormat="1" applyFont="1" applyFill="1" applyBorder="1" applyAlignment="1">
      <alignment horizontal="right" wrapText="1"/>
    </xf>
    <xf numFmtId="167" fontId="35" fillId="5" borderId="20" xfId="1" applyNumberFormat="1" applyFont="1" applyFill="1" applyBorder="1" applyAlignment="1">
      <alignment horizontal="center" wrapText="1"/>
    </xf>
    <xf numFmtId="9" fontId="35" fillId="5" borderId="20" xfId="6" applyFont="1" applyFill="1" applyBorder="1" applyAlignment="1">
      <alignment horizontal="center" wrapText="1"/>
    </xf>
    <xf numFmtId="0" fontId="0"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14"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16" fillId="9" borderId="17" xfId="0" quotePrefix="1" applyFont="1" applyFill="1" applyBorder="1" applyAlignment="1">
      <alignment horizontal="left" vertical="center" indent="1"/>
    </xf>
    <xf numFmtId="0" fontId="0" fillId="14" borderId="0" xfId="0" applyFont="1" applyFill="1"/>
    <xf numFmtId="0" fontId="8" fillId="14" borderId="0" xfId="0" applyFont="1" applyFill="1"/>
    <xf numFmtId="177" fontId="8" fillId="14" borderId="0" xfId="0" applyNumberFormat="1" applyFont="1" applyFill="1"/>
    <xf numFmtId="10" fontId="8" fillId="14" borderId="0" xfId="16" applyNumberFormat="1" applyFont="1" applyFill="1"/>
    <xf numFmtId="10" fontId="31" fillId="14" borderId="0" xfId="16" applyNumberFormat="1" applyFont="1" applyFill="1"/>
    <xf numFmtId="177" fontId="8" fillId="14" borderId="0" xfId="9" applyNumberFormat="1" applyFont="1" applyFill="1"/>
    <xf numFmtId="0" fontId="9" fillId="3" borderId="21" xfId="0" applyFont="1" applyFill="1" applyBorder="1" applyAlignment="1">
      <alignment horizontal="center" vertical="center" wrapText="1"/>
    </xf>
    <xf numFmtId="177" fontId="8" fillId="16" borderId="0" xfId="9" applyNumberFormat="1" applyFont="1" applyFill="1"/>
    <xf numFmtId="10" fontId="8" fillId="16" borderId="0" xfId="16" applyNumberFormat="1" applyFont="1" applyFill="1"/>
    <xf numFmtId="10" fontId="31" fillId="16" borderId="0" xfId="16" applyNumberFormat="1" applyFont="1" applyFill="1"/>
    <xf numFmtId="167" fontId="9" fillId="17" borderId="20" xfId="1" applyNumberFormat="1" applyFont="1" applyFill="1" applyBorder="1" applyAlignment="1">
      <alignment horizontal="center" wrapText="1"/>
    </xf>
    <xf numFmtId="9" fontId="35" fillId="17" borderId="20" xfId="6" applyFont="1" applyFill="1" applyBorder="1" applyAlignment="1">
      <alignment horizontal="center" wrapText="1"/>
    </xf>
    <xf numFmtId="170" fontId="9" fillId="17" borderId="20" xfId="6" applyNumberFormat="1" applyFont="1" applyFill="1" applyBorder="1" applyAlignment="1">
      <alignment horizontal="right" wrapText="1"/>
    </xf>
    <xf numFmtId="0" fontId="9" fillId="15" borderId="23" xfId="0" applyFont="1" applyFill="1" applyBorder="1" applyAlignment="1">
      <alignment horizontal="center" vertical="center" wrapText="1"/>
    </xf>
    <xf numFmtId="0" fontId="0"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14" xfId="0" applyFont="1" applyFill="1" applyBorder="1" applyAlignment="1">
      <alignment horizontal="left"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8" xfId="0" applyFont="1" applyFill="1" applyBorder="1" applyAlignment="1">
      <alignment horizontal="left" vertical="center"/>
    </xf>
    <xf numFmtId="0" fontId="7" fillId="2" borderId="8" xfId="0" applyFont="1" applyFill="1" applyBorder="1" applyAlignment="1">
      <alignment horizontal="left" vertical="center"/>
    </xf>
    <xf numFmtId="0" fontId="7" fillId="2" borderId="13" xfId="0" applyFont="1" applyFill="1" applyBorder="1" applyAlignment="1">
      <alignment horizontal="left" vertical="center"/>
    </xf>
    <xf numFmtId="0" fontId="0"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Alignment="1">
      <alignment horizontal="left" vertical="center" wrapText="1"/>
    </xf>
    <xf numFmtId="0" fontId="7" fillId="2" borderId="12" xfId="0" applyFont="1" applyFill="1" applyBorder="1" applyAlignment="1">
      <alignment horizontal="left" vertical="center"/>
    </xf>
    <xf numFmtId="0" fontId="8" fillId="0" borderId="19" xfId="0" applyFont="1" applyBorder="1" applyAlignment="1">
      <alignment horizontal="left"/>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4" fillId="0" borderId="27" xfId="14" applyFont="1" applyBorder="1" applyAlignment="1">
      <alignment horizontal="center"/>
    </xf>
    <xf numFmtId="0" fontId="14" fillId="0" borderId="28" xfId="14" applyFont="1" applyBorder="1" applyAlignment="1">
      <alignment horizontal="center"/>
    </xf>
    <xf numFmtId="0" fontId="14" fillId="0" borderId="41" xfId="14" applyFont="1" applyBorder="1" applyAlignment="1">
      <alignment horizontal="center"/>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2" borderId="1" xfId="20" applyFont="1" applyFill="1" applyBorder="1" applyAlignment="1">
      <alignment horizontal="center" vertical="center" wrapText="1"/>
    </xf>
    <xf numFmtId="0" fontId="37" fillId="2" borderId="1" xfId="20" applyFont="1" applyFill="1" applyBorder="1" applyAlignment="1">
      <alignment horizontal="center" vertical="center" wrapText="1"/>
    </xf>
    <xf numFmtId="0" fontId="7" fillId="2" borderId="3" xfId="20" applyFill="1" applyBorder="1" applyAlignment="1">
      <alignment horizontal="left"/>
    </xf>
    <xf numFmtId="0" fontId="7" fillId="2" borderId="4" xfId="20" applyFill="1" applyBorder="1" applyAlignment="1">
      <alignment horizontal="left"/>
    </xf>
    <xf numFmtId="0" fontId="7" fillId="2" borderId="5" xfId="20" applyFill="1" applyBorder="1" applyAlignment="1">
      <alignment horizontal="center" vertical="center" wrapText="1"/>
    </xf>
    <xf numFmtId="0" fontId="7" fillId="2" borderId="1" xfId="20" applyFill="1" applyBorder="1" applyAlignment="1">
      <alignment horizontal="center" vertical="center" wrapText="1"/>
    </xf>
    <xf numFmtId="0" fontId="9" fillId="11" borderId="18" xfId="20" applyFont="1" applyFill="1" applyBorder="1" applyAlignment="1">
      <alignment horizontal="center" vertical="center" wrapText="1"/>
    </xf>
    <xf numFmtId="0" fontId="9" fillId="11" borderId="56" xfId="20" applyFont="1" applyFill="1" applyBorder="1" applyAlignment="1">
      <alignment horizontal="center" vertical="center" wrapText="1"/>
    </xf>
    <xf numFmtId="0" fontId="7" fillId="2" borderId="51" xfId="20" applyFill="1" applyBorder="1" applyAlignment="1">
      <alignment horizontal="center" vertical="center"/>
    </xf>
    <xf numFmtId="0" fontId="7" fillId="2" borderId="6" xfId="20" applyFill="1" applyBorder="1" applyAlignment="1">
      <alignment horizontal="center" vertical="center"/>
    </xf>
    <xf numFmtId="0" fontId="7" fillId="2" borderId="5" xfId="20" applyFill="1" applyBorder="1" applyAlignment="1">
      <alignment horizontal="center" vertical="center"/>
    </xf>
    <xf numFmtId="0" fontId="11" fillId="2" borderId="1" xfId="20" applyFont="1" applyFill="1" applyBorder="1" applyAlignment="1">
      <alignment horizontal="left" vertical="center" wrapText="1"/>
    </xf>
    <xf numFmtId="0" fontId="8" fillId="2" borderId="52" xfId="20" applyFont="1" applyFill="1" applyBorder="1" applyAlignment="1">
      <alignment horizontal="left"/>
    </xf>
    <xf numFmtId="0" fontId="9" fillId="11" borderId="16" xfId="20" applyFont="1" applyFill="1" applyBorder="1" applyAlignment="1">
      <alignment horizontal="center" vertical="center" wrapText="1"/>
    </xf>
    <xf numFmtId="0" fontId="9" fillId="11" borderId="55" xfId="20" applyFont="1" applyFill="1" applyBorder="1" applyAlignment="1">
      <alignment horizontal="center" vertical="center" wrapText="1"/>
    </xf>
    <xf numFmtId="0" fontId="9" fillId="11" borderId="20" xfId="20" applyFont="1" applyFill="1" applyBorder="1" applyAlignment="1">
      <alignment horizontal="center" vertical="center" wrapText="1"/>
    </xf>
    <xf numFmtId="0" fontId="9" fillId="11" borderId="21" xfId="20" applyFont="1" applyFill="1" applyBorder="1" applyAlignment="1">
      <alignment horizontal="center" vertical="center" wrapText="1"/>
    </xf>
    <xf numFmtId="0" fontId="9" fillId="3" borderId="20" xfId="0" quotePrefix="1" applyFont="1" applyFill="1" applyBorder="1" applyAlignment="1">
      <alignment horizontal="center" vertical="center"/>
    </xf>
    <xf numFmtId="0" fontId="9" fillId="3" borderId="53" xfId="0" quotePrefix="1" applyFont="1" applyFill="1" applyBorder="1" applyAlignment="1">
      <alignment horizontal="center" vertical="center"/>
    </xf>
    <xf numFmtId="0" fontId="9" fillId="3" borderId="5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5" borderId="20" xfId="0" applyFont="1" applyFill="1" applyBorder="1" applyAlignment="1">
      <alignment horizontal="center" wrapText="1"/>
    </xf>
    <xf numFmtId="0" fontId="9" fillId="5" borderId="21" xfId="0" applyFont="1" applyFill="1" applyBorder="1" applyAlignment="1">
      <alignment horizontal="center" wrapText="1"/>
    </xf>
    <xf numFmtId="167" fontId="9" fillId="17" borderId="3" xfId="0" applyNumberFormat="1" applyFont="1" applyFill="1" applyBorder="1" applyAlignment="1">
      <alignment horizontal="center"/>
    </xf>
    <xf numFmtId="167" fontId="9" fillId="17" borderId="2" xfId="0" applyNumberFormat="1" applyFont="1" applyFill="1" applyBorder="1" applyAlignment="1">
      <alignment horizontal="center"/>
    </xf>
    <xf numFmtId="167" fontId="9" fillId="17" borderId="4" xfId="0" applyNumberFormat="1" applyFont="1" applyFill="1" applyBorder="1" applyAlignment="1">
      <alignment horizontal="center"/>
    </xf>
  </cellXfs>
  <cellStyles count="23">
    <cellStyle name="INPUT" xfId="7" xr:uid="{00000000-0005-0000-0000-000000000000}"/>
    <cellStyle name="Moeda" xfId="1" builtinId="4"/>
    <cellStyle name="Moeda 2" xfId="10" xr:uid="{00000000-0005-0000-0000-000002000000}"/>
    <cellStyle name="Normal" xfId="0" builtinId="0" customBuiltin="1"/>
    <cellStyle name="Normal 2" xfId="2" xr:uid="{00000000-0005-0000-0000-000004000000}"/>
    <cellStyle name="Normal 2 2" xfId="3" xr:uid="{00000000-0005-0000-0000-000005000000}"/>
    <cellStyle name="Normal 2 3" xfId="20" xr:uid="{BD834202-EAB1-4826-9971-701E1595D6F3}"/>
    <cellStyle name="Normal 3" xfId="11" xr:uid="{00000000-0005-0000-0000-000006000000}"/>
    <cellStyle name="Normal 3 2" xfId="19" xr:uid="{00C925A7-1BCE-4BFC-A2D1-1ED0BDBB9B5B}"/>
    <cellStyle name="Normal 4" xfId="17" xr:uid="{8E998772-2025-488C-AE39-FB645EBE7A44}"/>
    <cellStyle name="Normal_ipca_201707SerieHist" xfId="14" xr:uid="{2550BC1A-71A6-40F8-94F0-41FE3ED61BE0}"/>
    <cellStyle name="Porcentagem" xfId="6" builtinId="5"/>
    <cellStyle name="Porcentagem 2" xfId="13" xr:uid="{00000000-0005-0000-0000-000008000000}"/>
    <cellStyle name="Porcentagem 2 2" xfId="16" xr:uid="{8068E6FA-A07D-42CC-8DE6-9D41E80F1300}"/>
    <cellStyle name="Porcentagem 3" xfId="21" xr:uid="{CA0ED350-22DB-4BB0-AE08-9567717E17BE}"/>
    <cellStyle name="Vírgula" xfId="5" builtinId="3"/>
    <cellStyle name="Vírgula 2" xfId="4" xr:uid="{00000000-0005-0000-0000-00000A000000}"/>
    <cellStyle name="Vírgula 2 2" xfId="15" xr:uid="{1A481078-7908-4AAD-87EC-42B39779EA54}"/>
    <cellStyle name="Vírgula 3" xfId="9" xr:uid="{00000000-0005-0000-0000-00000B000000}"/>
    <cellStyle name="Vírgula 3 2" xfId="8" xr:uid="{00000000-0005-0000-0000-00000C000000}"/>
    <cellStyle name="Vírgula 3 3" xfId="18" xr:uid="{4216D5CE-D6CA-42E9-B750-568BD6511180}"/>
    <cellStyle name="Vírgula 4" xfId="12" xr:uid="{00000000-0005-0000-0000-00000D000000}"/>
    <cellStyle name="Vírgula 5" xfId="22" xr:uid="{2BFFC87B-058D-4568-8704-CC486AA64E5B}"/>
  </cellStyles>
  <dxfs count="8">
    <dxf>
      <font>
        <color rgb="FF9C0006"/>
      </font>
    </dxf>
    <dxf>
      <font>
        <color theme="9" tint="-0.24994659260841701"/>
      </font>
    </dxf>
    <dxf>
      <font>
        <color rgb="FF9C0006"/>
      </font>
    </dxf>
    <dxf>
      <font>
        <color theme="9" tint="-0.24994659260841701"/>
      </font>
    </dxf>
    <dxf>
      <font>
        <color rgb="FF9C0006"/>
      </font>
    </dxf>
    <dxf>
      <font>
        <color theme="9" tint="-0.24994659260841701"/>
      </font>
    </dxf>
    <dxf>
      <font>
        <color rgb="FF9C0006"/>
      </font>
    </dxf>
    <dxf>
      <font>
        <color theme="9" tint="-0.24994659260841701"/>
      </font>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22413</xdr:colOff>
      <xdr:row>0</xdr:row>
      <xdr:rowOff>156884</xdr:rowOff>
    </xdr:from>
    <xdr:to>
      <xdr:col>1</xdr:col>
      <xdr:colOff>60567</xdr:colOff>
      <xdr:row>4</xdr:row>
      <xdr:rowOff>19731</xdr:rowOff>
    </xdr:to>
    <xdr:pic>
      <xdr:nvPicPr>
        <xdr:cNvPr id="19" name="Imagem 18">
          <a:extLst>
            <a:ext uri="{FF2B5EF4-FFF2-40B4-BE49-F238E27FC236}">
              <a16:creationId xmlns:a16="http://schemas.microsoft.com/office/drawing/2014/main" id="{A763CC52-CECF-4132-A11D-090FAFE088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3" y="156884"/>
          <a:ext cx="1797478" cy="624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183264</xdr:rowOff>
    </xdr:from>
    <xdr:to>
      <xdr:col>0</xdr:col>
      <xdr:colOff>0</xdr:colOff>
      <xdr:row>10</xdr:row>
      <xdr:rowOff>48343</xdr:rowOff>
    </xdr:to>
    <xdr:sp macro="" textlink="">
      <xdr:nvSpPr>
        <xdr:cNvPr id="2" name="CaixaDeTexto 1">
          <a:extLst>
            <a:ext uri="{FF2B5EF4-FFF2-40B4-BE49-F238E27FC236}">
              <a16:creationId xmlns:a16="http://schemas.microsoft.com/office/drawing/2014/main" id="{7B80A84E-C799-4E7E-B36C-E24043239CBF}"/>
            </a:ext>
          </a:extLst>
        </xdr:cNvPr>
        <xdr:cNvSpPr txBox="1"/>
      </xdr:nvSpPr>
      <xdr:spPr>
        <a:xfrm>
          <a:off x="1732049" y="1697739"/>
          <a:ext cx="1116841" cy="207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pt-BR" sz="1000" b="1" u="sng" cap="small" baseline="0">
              <a:solidFill>
                <a:schemeClr val="tx2">
                  <a:lumMod val="75000"/>
                </a:schemeClr>
              </a:solidFill>
            </a:rPr>
            <a:t> Indicadores Financeiros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304800</xdr:colOff>
      <xdr:row>6</xdr:row>
      <xdr:rowOff>66675</xdr:rowOff>
    </xdr:from>
    <xdr:to>
      <xdr:col>11</xdr:col>
      <xdr:colOff>619413</xdr:colOff>
      <xdr:row>13</xdr:row>
      <xdr:rowOff>57344</xdr:rowOff>
    </xdr:to>
    <xdr:pic>
      <xdr:nvPicPr>
        <xdr:cNvPr id="3" name="Imagem 2">
          <a:extLst>
            <a:ext uri="{FF2B5EF4-FFF2-40B4-BE49-F238E27FC236}">
              <a16:creationId xmlns:a16="http://schemas.microsoft.com/office/drawing/2014/main" id="{E0E4198C-F923-49D5-8560-E6772FEBA13F}"/>
            </a:ext>
          </a:extLst>
        </xdr:cNvPr>
        <xdr:cNvPicPr>
          <a:picLocks noChangeAspect="1"/>
        </xdr:cNvPicPr>
      </xdr:nvPicPr>
      <xdr:blipFill>
        <a:blip xmlns:r="http://schemas.openxmlformats.org/officeDocument/2006/relationships" r:embed="rId1"/>
        <a:stretch>
          <a:fillRect/>
        </a:stretch>
      </xdr:blipFill>
      <xdr:spPr>
        <a:xfrm>
          <a:off x="11449050" y="1419225"/>
          <a:ext cx="2067213" cy="1390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 PIB Brasil ( R$ de 1996 )"/>
      <sheetName val="FORMULÁRIO"/>
      <sheetName val="tarifas abertas internet"/>
      <sheetName val="PAGAMENTO"/>
      <sheetName val="BM&amp;F"/>
      <sheetName val="Plan1"/>
      <sheetName val="Suporte"/>
      <sheetName val="2000"/>
      <sheetName val="Banco"/>
      <sheetName val="Balanço"/>
      <sheetName val="INDIECO1"/>
      <sheetName val="ASSUM"/>
      <sheetName val="Sist.Transm.Dist.Glob. "/>
      <sheetName val="Spot"/>
      <sheetName val="Taxes"/>
      <sheetName val="RESUMO"/>
      <sheetName val="Dados2"/>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cscve"/>
      <sheetName val="PPA Tariff"/>
      <sheetName val="DEC FEC 02 BD"/>
      <sheetName val="PLAN MANUT"/>
      <sheetName val="Reforma Secundária"/>
      <sheetName val="FLC.COMPL"/>
      <sheetName val="Lists"/>
      <sheetName val="Customer Lists"/>
      <sheetName val="CP"/>
      <sheetName val="DE PARA"/>
      <sheetName val="RT RI"/>
      <sheetName val="Compra - MWh"/>
    </sheetNames>
    <sheetDataSet>
      <sheetData sheetId="0" refreshError="1"/>
      <sheetData sheetId="1" refreshError="1"/>
      <sheetData sheetId="2" refreshError="1"/>
      <sheetData sheetId="3" refreshError="1">
        <row r="86">
          <cell r="B86">
            <v>14.2936554173952</v>
          </cell>
        </row>
        <row r="90">
          <cell r="D90">
            <v>13.297261859999997</v>
          </cell>
          <cell r="E90">
            <v>19.379258234999998</v>
          </cell>
        </row>
        <row r="91">
          <cell r="D91">
            <v>13.709517884999995</v>
          </cell>
          <cell r="E91">
            <v>18.845088383863636</v>
          </cell>
        </row>
        <row r="92">
          <cell r="D92">
            <v>14.121773909999996</v>
          </cell>
          <cell r="E92">
            <v>18.434301509999997</v>
          </cell>
        </row>
        <row r="93">
          <cell r="D93">
            <v>14.534029934999998</v>
          </cell>
          <cell r="E93">
            <v>18.118424618653844</v>
          </cell>
        </row>
        <row r="94">
          <cell r="D94">
            <v>14.946285959999994</v>
          </cell>
          <cell r="E94">
            <v>17.877119856428571</v>
          </cell>
        </row>
        <row r="95">
          <cell r="D95">
            <v>15.358541984999997</v>
          </cell>
          <cell r="E95">
            <v>17.695472797499995</v>
          </cell>
        </row>
        <row r="96">
          <cell r="D96">
            <v>15.770798009999998</v>
          </cell>
          <cell r="E96">
            <v>17.562297622499997</v>
          </cell>
        </row>
        <row r="97">
          <cell r="D97">
            <v>16.183054034999998</v>
          </cell>
          <cell r="E97">
            <v>17.469040469558824</v>
          </cell>
        </row>
        <row r="98">
          <cell r="D98">
            <v>16.595310059999996</v>
          </cell>
          <cell r="E98">
            <v>17.409048334999998</v>
          </cell>
        </row>
        <row r="99">
          <cell r="D99">
            <v>17.007566085000001</v>
          </cell>
          <cell r="E99">
            <v>17.377068847499999</v>
          </cell>
        </row>
        <row r="100">
          <cell r="B100">
            <v>14.917384895999996</v>
          </cell>
          <cell r="C100">
            <v>17.567727888</v>
          </cell>
          <cell r="D100">
            <v>17.419822109999998</v>
          </cell>
          <cell r="E100">
            <v>17.368900109999998</v>
          </cell>
        </row>
        <row r="101">
          <cell r="B101">
            <v>15.081375519299998</v>
          </cell>
          <cell r="C101">
            <v>17.445425617507141</v>
          </cell>
          <cell r="D101">
            <v>17.832078134999996</v>
          </cell>
          <cell r="E101">
            <v>17.381140586785712</v>
          </cell>
        </row>
        <row r="102">
          <cell r="B102">
            <v>15.245366142599998</v>
          </cell>
          <cell r="C102">
            <v>17.341695854481816</v>
          </cell>
          <cell r="D102">
            <v>18.244334159999998</v>
          </cell>
          <cell r="E102">
            <v>17.411007203181818</v>
          </cell>
        </row>
        <row r="103">
          <cell r="B103">
            <v>15.409356765899998</v>
          </cell>
          <cell r="C103">
            <v>17.254116097949996</v>
          </cell>
          <cell r="D103">
            <v>18.656590184999999</v>
          </cell>
          <cell r="E103">
            <v>17.456200897499997</v>
          </cell>
        </row>
        <row r="104">
          <cell r="B104">
            <v>15.573347389199997</v>
          </cell>
          <cell r="C104">
            <v>17.180667597099998</v>
          </cell>
          <cell r="D104">
            <v>19.068846209999997</v>
          </cell>
          <cell r="E104">
            <v>17.514805785</v>
          </cell>
        </row>
        <row r="105">
          <cell r="B105">
            <v>15.737338012499995</v>
          </cell>
          <cell r="C105">
            <v>17.119654601249998</v>
          </cell>
          <cell r="D105">
            <v>19.481102234999998</v>
          </cell>
          <cell r="E105">
            <v>17.585212522500001</v>
          </cell>
        </row>
        <row r="106">
          <cell r="B106">
            <v>15.901328635799997</v>
          </cell>
          <cell r="C106">
            <v>17.069642244438459</v>
          </cell>
        </row>
        <row r="107">
          <cell r="B107">
            <v>16.065319259099997</v>
          </cell>
          <cell r="C107">
            <v>17.02940823343889</v>
          </cell>
        </row>
        <row r="108">
          <cell r="B108">
            <v>16.229309882399999</v>
          </cell>
          <cell r="C108">
            <v>16.997904888342855</v>
          </cell>
        </row>
        <row r="109">
          <cell r="B109">
            <v>16.393300505699997</v>
          </cell>
          <cell r="C109">
            <v>16.974229036815515</v>
          </cell>
        </row>
        <row r="110">
          <cell r="B110">
            <v>16.557291128999996</v>
          </cell>
          <cell r="C110">
            <v>16.9575979295</v>
          </cell>
        </row>
        <row r="111">
          <cell r="B111">
            <v>16.721281752299998</v>
          </cell>
          <cell r="C111">
            <v>16.947329816956451</v>
          </cell>
        </row>
        <row r="112">
          <cell r="B112">
            <v>16.885272375599996</v>
          </cell>
          <cell r="C112">
            <v>16.942828168424999</v>
          </cell>
        </row>
        <row r="113">
          <cell r="B113">
            <v>17.049262998899998</v>
          </cell>
          <cell r="C113">
            <v>16.943568759904544</v>
          </cell>
        </row>
        <row r="114">
          <cell r="B114">
            <v>17.213253622199996</v>
          </cell>
          <cell r="C114">
            <v>16.949089040805884</v>
          </cell>
        </row>
        <row r="115">
          <cell r="B115">
            <v>17.377244245499998</v>
          </cell>
          <cell r="C115">
            <v>16.958979323464284</v>
          </cell>
        </row>
        <row r="116">
          <cell r="B116">
            <v>17.541234868799997</v>
          </cell>
          <cell r="C116">
            <v>16.972875441066666</v>
          </cell>
        </row>
        <row r="117">
          <cell r="B117">
            <v>17.705225492099999</v>
          </cell>
          <cell r="C117">
            <v>16.990452596185136</v>
          </cell>
        </row>
        <row r="118">
          <cell r="B118">
            <v>17.869216115399997</v>
          </cell>
          <cell r="C118">
            <v>17.011420180594737</v>
          </cell>
        </row>
        <row r="119">
          <cell r="B119">
            <v>18.033206738699992</v>
          </cell>
          <cell r="C119">
            <v>17.035517392042305</v>
          </cell>
        </row>
        <row r="120">
          <cell r="B120">
            <v>18.197197361999997</v>
          </cell>
          <cell r="C120">
            <v>17.062509508499996</v>
          </cell>
        </row>
        <row r="121">
          <cell r="B121">
            <v>18.361187985299996</v>
          </cell>
          <cell r="C121">
            <v>17.092184707649999</v>
          </cell>
        </row>
        <row r="122">
          <cell r="B122">
            <v>18.525178608599997</v>
          </cell>
          <cell r="C122">
            <v>17.12435134072857</v>
          </cell>
        </row>
        <row r="123">
          <cell r="B123">
            <v>18.689169231899996</v>
          </cell>
          <cell r="C123">
            <v>17.158835586763953</v>
          </cell>
        </row>
        <row r="124">
          <cell r="B124">
            <v>18.853159855199998</v>
          </cell>
          <cell r="C124">
            <v>17.195479426690909</v>
          </cell>
        </row>
        <row r="125">
          <cell r="B125">
            <v>19.017150478499996</v>
          </cell>
          <cell r="C125">
            <v>17.234138887583335</v>
          </cell>
        </row>
      </sheetData>
      <sheetData sheetId="4" refreshError="1">
        <row r="86">
          <cell r="B86">
            <v>12.852652706944001</v>
          </cell>
        </row>
        <row r="115">
          <cell r="B115">
            <v>12.15130352994</v>
          </cell>
          <cell r="C115">
            <v>14.854220254684288</v>
          </cell>
        </row>
        <row r="116">
          <cell r="B116">
            <v>12.219952805423997</v>
          </cell>
          <cell r="C116">
            <v>14.780092696711998</v>
          </cell>
        </row>
        <row r="117">
          <cell r="B117">
            <v>12.288602080907999</v>
          </cell>
          <cell r="C117">
            <v>14.711827419589133</v>
          </cell>
        </row>
        <row r="118">
          <cell r="B118">
            <v>12.357251356392</v>
          </cell>
          <cell r="C118">
            <v>14.648961611669682</v>
          </cell>
        </row>
        <row r="119">
          <cell r="B119">
            <v>12.425900631875999</v>
          </cell>
          <cell r="C119">
            <v>14.591079929168767</v>
          </cell>
        </row>
        <row r="120">
          <cell r="B120">
            <v>12.49454990736</v>
          </cell>
          <cell r="C120">
            <v>14.537808562679999</v>
          </cell>
        </row>
        <row r="121">
          <cell r="B121">
            <v>12.563199182843999</v>
          </cell>
          <cell r="C121">
            <v>14.488810172007364</v>
          </cell>
        </row>
        <row r="122">
          <cell r="B122">
            <v>12.631848458327999</v>
          </cell>
          <cell r="C122">
            <v>14.443779544592571</v>
          </cell>
        </row>
        <row r="123">
          <cell r="B123">
            <v>12.700497733811998</v>
          </cell>
          <cell r="C123">
            <v>14.402439859743209</v>
          </cell>
        </row>
        <row r="124">
          <cell r="B124">
            <v>12.769147009295999</v>
          </cell>
          <cell r="C124">
            <v>14.364539462284364</v>
          </cell>
        </row>
        <row r="125">
          <cell r="B125">
            <v>12.837796284779998</v>
          </cell>
          <cell r="C125">
            <v>14.329849066389999</v>
          </cell>
        </row>
        <row r="126">
          <cell r="B126">
            <v>12.906445560263998</v>
          </cell>
          <cell r="C126">
            <v>14.298159324132</v>
          </cell>
        </row>
        <row r="127">
          <cell r="B127">
            <v>12.975094835747999</v>
          </cell>
          <cell r="C127">
            <v>14.26927870442719</v>
          </cell>
        </row>
        <row r="128">
          <cell r="B128">
            <v>13.043744111232</v>
          </cell>
          <cell r="C128">
            <v>14.243031637115998</v>
          </cell>
        </row>
        <row r="129">
          <cell r="B129">
            <v>13.112393386715999</v>
          </cell>
          <cell r="C129">
            <v>14.219256884296774</v>
          </cell>
        </row>
        <row r="130">
          <cell r="B130">
            <v>13.181042662199999</v>
          </cell>
          <cell r="C130">
            <v>14.197806107099998</v>
          </cell>
        </row>
        <row r="131">
          <cell r="B131">
            <v>13.249691937683998</v>
          </cell>
          <cell r="C131">
            <v>14.178542601077293</v>
          </cell>
        </row>
        <row r="132">
          <cell r="B132">
            <v>13.318341213167999</v>
          </cell>
          <cell r="C132">
            <v>14.161340177507075</v>
          </cell>
        </row>
        <row r="133">
          <cell r="B133">
            <v>13.386990488652</v>
          </cell>
          <cell r="C133">
            <v>14.146082171344865</v>
          </cell>
        </row>
        <row r="134">
          <cell r="B134">
            <v>13.455639764136</v>
          </cell>
          <cell r="C134">
            <v>14.132660559401332</v>
          </cell>
        </row>
        <row r="135">
          <cell r="B135">
            <v>13.524289039619998</v>
          </cell>
          <cell r="C135">
            <v>14.120975174719089</v>
          </cell>
        </row>
        <row r="136">
          <cell r="B136">
            <v>13.592938315104</v>
          </cell>
          <cell r="C136">
            <v>14.110933005123426</v>
          </cell>
        </row>
        <row r="137">
          <cell r="B137">
            <v>13.661587590587999</v>
          </cell>
          <cell r="C137">
            <v>14.102447565609786</v>
          </cell>
        </row>
        <row r="138">
          <cell r="B138">
            <v>13.730236866072</v>
          </cell>
          <cell r="C138">
            <v>14.095438335656688</v>
          </cell>
        </row>
        <row r="139">
          <cell r="B139">
            <v>13.798886141555997</v>
          </cell>
          <cell r="C139">
            <v>14.089830253761049</v>
          </cell>
        </row>
        <row r="140">
          <cell r="B140">
            <v>13.867535417039999</v>
          </cell>
          <cell r="C140">
            <v>14.08555326252</v>
          </cell>
        </row>
        <row r="141">
          <cell r="B141">
            <v>13.936184692524</v>
          </cell>
          <cell r="C141">
            <v>14.08254189845872</v>
          </cell>
        </row>
        <row r="142">
          <cell r="B142">
            <v>14.004833968007999</v>
          </cell>
          <cell r="C142">
            <v>14.080734921552386</v>
          </cell>
        </row>
        <row r="143">
          <cell r="B143">
            <v>14.073483243491999</v>
          </cell>
          <cell r="C143">
            <v>14.080074980031711</v>
          </cell>
        </row>
        <row r="144">
          <cell r="B144">
            <v>14.142132518975998</v>
          </cell>
          <cell r="C144">
            <v>14.080508306612996</v>
          </cell>
        </row>
        <row r="145">
          <cell r="B145">
            <v>14.210781794460001</v>
          </cell>
          <cell r="C145">
            <v>14.081984442768459</v>
          </cell>
        </row>
        <row r="146">
          <cell r="B146">
            <v>14.279431069943998</v>
          </cell>
          <cell r="C146">
            <v>14.084455988062906</v>
          </cell>
        </row>
        <row r="147">
          <cell r="B147">
            <v>14.348080345428</v>
          </cell>
          <cell r="C147">
            <v>14.087878371937878</v>
          </cell>
        </row>
        <row r="148">
          <cell r="B148">
            <v>14.416729620911998</v>
          </cell>
          <cell r="C148">
            <v>14.092209645632469</v>
          </cell>
        </row>
        <row r="149">
          <cell r="B149">
            <v>14.485378896396</v>
          </cell>
          <cell r="C149">
            <v>14.097410292197997</v>
          </cell>
        </row>
        <row r="150">
          <cell r="B150">
            <v>14.554028171879997</v>
          </cell>
          <cell r="C150">
            <v>14.10344305279714</v>
          </cell>
        </row>
        <row r="151">
          <cell r="B151">
            <v>14.622677447364</v>
          </cell>
          <cell r="C151">
            <v>14.110272767682</v>
          </cell>
        </row>
        <row r="152">
          <cell r="B152">
            <v>14.691326722848</v>
          </cell>
          <cell r="C152">
            <v>14.117866230423996</v>
          </cell>
        </row>
        <row r="153">
          <cell r="B153">
            <v>14.759975998331999</v>
          </cell>
          <cell r="C153">
            <v>14.126192054124902</v>
          </cell>
        </row>
        <row r="154">
          <cell r="B154">
            <v>14.828625273815996</v>
          </cell>
          <cell r="C154">
            <v>14.135220548475564</v>
          </cell>
        </row>
        <row r="155">
          <cell r="B155">
            <v>14.897274549299999</v>
          </cell>
          <cell r="C155">
            <v>14.144923606649996</v>
          </cell>
        </row>
        <row r="156">
          <cell r="B156">
            <v>14.965923824783999</v>
          </cell>
          <cell r="C156">
            <v>14.155274601128838</v>
          </cell>
        </row>
        <row r="157">
          <cell r="B157">
            <v>15.034573100267998</v>
          </cell>
          <cell r="C157">
            <v>14.16624828764049</v>
          </cell>
        </row>
        <row r="158">
          <cell r="B158">
            <v>15.103222375751999</v>
          </cell>
          <cell r="C158">
            <v>14.177820716491382</v>
          </cell>
        </row>
        <row r="159">
          <cell r="B159">
            <v>15.171871651235998</v>
          </cell>
          <cell r="C159">
            <v>14.189969150630656</v>
          </cell>
        </row>
        <row r="160">
          <cell r="B160">
            <v>15.240520926719999</v>
          </cell>
          <cell r="C160">
            <v>14.202671989859997</v>
          </cell>
        </row>
      </sheetData>
      <sheetData sheetId="5" refreshError="1">
        <row r="86">
          <cell r="B86">
            <v>12.852652706944001</v>
          </cell>
        </row>
        <row r="90">
          <cell r="B90">
            <v>11.682603967871998</v>
          </cell>
          <cell r="C90">
            <v>25.950679633535998</v>
          </cell>
          <cell r="D90">
            <v>13.238451600000001</v>
          </cell>
          <cell r="E90">
            <v>18.599631599999999</v>
          </cell>
        </row>
        <row r="91">
          <cell r="B91">
            <v>11.7660115675392</v>
          </cell>
          <cell r="C91">
            <v>24.657373100278686</v>
          </cell>
          <cell r="D91">
            <v>13.305718800000001</v>
          </cell>
          <cell r="E91">
            <v>18.115309199999999</v>
          </cell>
        </row>
        <row r="92">
          <cell r="B92">
            <v>11.849419167206399</v>
          </cell>
          <cell r="C92">
            <v>23.586568289203196</v>
          </cell>
          <cell r="D92">
            <v>13.372986000000001</v>
          </cell>
          <cell r="E92">
            <v>17.717312800000002</v>
          </cell>
        </row>
        <row r="93">
          <cell r="B93">
            <v>11.932826766873598</v>
          </cell>
          <cell r="C93">
            <v>22.686918649036798</v>
          </cell>
          <cell r="D93">
            <v>13.440253200000001</v>
          </cell>
          <cell r="E93">
            <v>17.385721015384615</v>
          </cell>
        </row>
        <row r="94">
          <cell r="B94">
            <v>12.016234366540798</v>
          </cell>
          <cell r="C94">
            <v>21.921748071727542</v>
          </cell>
          <cell r="D94">
            <v>13.507520400000001</v>
          </cell>
          <cell r="E94">
            <v>17.106304285714284</v>
          </cell>
        </row>
        <row r="95">
          <cell r="B95">
            <v>12.099641966208001</v>
          </cell>
          <cell r="C95">
            <v>21.264160744703997</v>
          </cell>
          <cell r="D95">
            <v>13.574787600000001</v>
          </cell>
          <cell r="E95">
            <v>16.8686276</v>
          </cell>
        </row>
        <row r="96">
          <cell r="B96">
            <v>12.183049565875198</v>
          </cell>
          <cell r="C96">
            <v>20.693984808537596</v>
          </cell>
          <cell r="D96">
            <v>13.6420548</v>
          </cell>
          <cell r="E96">
            <v>16.664864699999999</v>
          </cell>
        </row>
        <row r="97">
          <cell r="B97">
            <v>12.266457165542398</v>
          </cell>
          <cell r="C97">
            <v>20.195794723665319</v>
          </cell>
          <cell r="D97">
            <v>13.709322</v>
          </cell>
          <cell r="E97">
            <v>16.489030799999998</v>
          </cell>
        </row>
        <row r="98">
          <cell r="B98">
            <v>12.349864765209599</v>
          </cell>
          <cell r="C98">
            <v>19.757592848204794</v>
          </cell>
          <cell r="D98">
            <v>13.7765892</v>
          </cell>
          <cell r="E98">
            <v>16.336471066666668</v>
          </cell>
        </row>
        <row r="99">
          <cell r="B99">
            <v>12.433272364876798</v>
          </cell>
          <cell r="C99">
            <v>19.369907359617343</v>
          </cell>
          <cell r="D99">
            <v>13.8438564</v>
          </cell>
          <cell r="E99">
            <v>16.203510631578951</v>
          </cell>
        </row>
        <row r="100">
          <cell r="B100">
            <v>14.355798864</v>
          </cell>
          <cell r="C100">
            <v>16.789061388</v>
          </cell>
          <cell r="D100">
            <v>13.9111236</v>
          </cell>
          <cell r="E100">
            <v>16.087209600000001</v>
          </cell>
        </row>
        <row r="101">
          <cell r="B101">
            <v>14.4086274816</v>
          </cell>
          <cell r="C101">
            <v>16.674449568228571</v>
          </cell>
          <cell r="D101">
            <v>13.9783908</v>
          </cell>
          <cell r="E101">
            <v>15.985188057142855</v>
          </cell>
        </row>
        <row r="102">
          <cell r="B102">
            <v>14.461456099200001</v>
          </cell>
          <cell r="C102">
            <v>16.572658305600001</v>
          </cell>
          <cell r="D102">
            <v>14.045658</v>
          </cell>
          <cell r="E102">
            <v>15.8954988</v>
          </cell>
        </row>
        <row r="103">
          <cell r="B103">
            <v>14.514284716800002</v>
          </cell>
          <cell r="C103">
            <v>16.482015353530436</v>
          </cell>
          <cell r="D103">
            <v>14.112925199999999</v>
          </cell>
          <cell r="E103">
            <v>15.816533269565216</v>
          </cell>
        </row>
        <row r="104">
          <cell r="B104">
            <v>14.5671133344</v>
          </cell>
          <cell r="C104">
            <v>16.401127173199999</v>
          </cell>
          <cell r="D104">
            <v>14.180192399999999</v>
          </cell>
          <cell r="E104">
            <v>15.746951000000001</v>
          </cell>
        </row>
        <row r="105">
          <cell r="B105">
            <v>14.619941952</v>
          </cell>
          <cell r="C105">
            <v>16.328823192000002</v>
          </cell>
          <cell r="D105">
            <v>14.247459600000001</v>
          </cell>
          <cell r="E105">
            <v>15.685626000000003</v>
          </cell>
        </row>
        <row r="106">
          <cell r="B106">
            <v>14.672770569600001</v>
          </cell>
          <cell r="C106">
            <v>16.264112925415386</v>
          </cell>
          <cell r="D106">
            <v>14.314726800000001</v>
          </cell>
          <cell r="E106">
            <v>15.63160550769231</v>
          </cell>
        </row>
        <row r="107">
          <cell r="B107">
            <v>14.725599187200002</v>
          </cell>
          <cell r="C107">
            <v>16.206152627377779</v>
          </cell>
          <cell r="D107">
            <v>14.381994000000001</v>
          </cell>
          <cell r="E107">
            <v>15.584077911111114</v>
          </cell>
        </row>
        <row r="108">
          <cell r="B108">
            <v>14.7784278048</v>
          </cell>
          <cell r="C108">
            <v>16.15421908697143</v>
          </cell>
          <cell r="D108">
            <v>14.4492612</v>
          </cell>
          <cell r="E108">
            <v>15.542347542857142</v>
          </cell>
        </row>
        <row r="109">
          <cell r="B109">
            <v>14.831256422400001</v>
          </cell>
          <cell r="C109">
            <v>16.107688846510346</v>
          </cell>
          <cell r="D109">
            <v>14.5165284</v>
          </cell>
          <cell r="E109">
            <v>15.505814689655173</v>
          </cell>
        </row>
        <row r="110">
          <cell r="B110">
            <v>14.88408504</v>
          </cell>
          <cell r="C110">
            <v>16.066021576000001</v>
          </cell>
          <cell r="D110">
            <v>14.5837956</v>
          </cell>
          <cell r="E110">
            <v>15.473959600000001</v>
          </cell>
        </row>
        <row r="111">
          <cell r="B111">
            <v>14.936913657600003</v>
          </cell>
          <cell r="C111">
            <v>16.028746665445162</v>
          </cell>
        </row>
        <row r="112">
          <cell r="B112">
            <v>14.989742275200001</v>
          </cell>
          <cell r="C112">
            <v>15.995452331100001</v>
          </cell>
        </row>
        <row r="113">
          <cell r="B113">
            <v>15.042570892800001</v>
          </cell>
          <cell r="C113">
            <v>15.965776702400001</v>
          </cell>
        </row>
        <row r="114">
          <cell r="B114">
            <v>15.0953995104</v>
          </cell>
          <cell r="C114">
            <v>15.939400481788239</v>
          </cell>
        </row>
        <row r="115">
          <cell r="B115">
            <v>15.148228128000003</v>
          </cell>
          <cell r="C115">
            <v>15.916040862857146</v>
          </cell>
        </row>
        <row r="116">
          <cell r="B116">
            <v>15.201056745600001</v>
          </cell>
          <cell r="C116">
            <v>15.895446462133338</v>
          </cell>
        </row>
        <row r="117">
          <cell r="B117">
            <v>15.2538853632</v>
          </cell>
          <cell r="C117">
            <v>15.877393072735135</v>
          </cell>
        </row>
        <row r="118">
          <cell r="B118">
            <v>15.306713980800001</v>
          </cell>
          <cell r="C118">
            <v>15.861680088505265</v>
          </cell>
        </row>
        <row r="119">
          <cell r="B119">
            <v>15.359542598400003</v>
          </cell>
          <cell r="C119">
            <v>15.848127478276924</v>
          </cell>
        </row>
        <row r="120">
          <cell r="B120">
            <v>15.412371216</v>
          </cell>
          <cell r="C120">
            <v>15.836573214000003</v>
          </cell>
        </row>
        <row r="121">
          <cell r="B121">
            <v>15.4651998336</v>
          </cell>
          <cell r="C121">
            <v>15.826871075239024</v>
          </cell>
        </row>
        <row r="122">
          <cell r="B122">
            <v>15.518028451200001</v>
          </cell>
          <cell r="C122">
            <v>15.818888767314288</v>
          </cell>
        </row>
        <row r="123">
          <cell r="B123">
            <v>15.570857068800002</v>
          </cell>
          <cell r="C123">
            <v>15.812506302027909</v>
          </cell>
        </row>
        <row r="124">
          <cell r="B124">
            <v>15.623685686400002</v>
          </cell>
          <cell r="C124">
            <v>15.807614599200001</v>
          </cell>
        </row>
        <row r="125">
          <cell r="B125">
            <v>15.676514304000001</v>
          </cell>
          <cell r="C125">
            <v>15.804114274666668</v>
          </cell>
        </row>
        <row r="126">
          <cell r="B126">
            <v>15.729342921600001</v>
          </cell>
          <cell r="C126">
            <v>15.801914586365216</v>
          </cell>
        </row>
        <row r="127">
          <cell r="B127">
            <v>15.782171539200004</v>
          </cell>
          <cell r="C127">
            <v>15.800932514961701</v>
          </cell>
        </row>
        <row r="128">
          <cell r="B128">
            <v>15.835000156800001</v>
          </cell>
          <cell r="C128">
            <v>15.801091959400004</v>
          </cell>
        </row>
        <row r="129">
          <cell r="B129">
            <v>15.887828774399999</v>
          </cell>
          <cell r="C129">
            <v>15.802323030955106</v>
          </cell>
        </row>
        <row r="130">
          <cell r="B130">
            <v>15.940657392000002</v>
          </cell>
          <cell r="C130">
            <v>15.804561432000003</v>
          </cell>
        </row>
        <row r="131">
          <cell r="B131">
            <v>15.993486009600002</v>
          </cell>
          <cell r="C131">
            <v>15.807747907858827</v>
          </cell>
        </row>
        <row r="132">
          <cell r="B132">
            <v>16.046314627200001</v>
          </cell>
          <cell r="C132">
            <v>15.811827761907693</v>
          </cell>
        </row>
        <row r="133">
          <cell r="B133">
            <v>16.0991432448</v>
          </cell>
          <cell r="C133">
            <v>15.816750425569815</v>
          </cell>
        </row>
        <row r="134">
          <cell r="B134">
            <v>16.1519718624</v>
          </cell>
          <cell r="C134">
            <v>15.822469076088892</v>
          </cell>
        </row>
        <row r="135">
          <cell r="B135">
            <v>16.204800480000003</v>
          </cell>
          <cell r="C135">
            <v>15.828940296000004</v>
          </cell>
        </row>
        <row r="136">
          <cell r="B136">
            <v>16.257629097599999</v>
          </cell>
          <cell r="C136">
            <v>15.836123769085713</v>
          </cell>
        </row>
        <row r="137">
          <cell r="B137">
            <v>16.310457715200002</v>
          </cell>
          <cell r="C137">
            <v>15.843982008336843</v>
          </cell>
        </row>
        <row r="138">
          <cell r="B138">
            <v>16.363286332800001</v>
          </cell>
          <cell r="C138">
            <v>15.852480112055174</v>
          </cell>
        </row>
        <row r="139">
          <cell r="B139">
            <v>16.416114950400004</v>
          </cell>
          <cell r="C139">
            <v>15.861585544759325</v>
          </cell>
        </row>
        <row r="140">
          <cell r="B140">
            <v>16.468943568</v>
          </cell>
          <cell r="C140">
            <v>15.871267939999999</v>
          </cell>
        </row>
      </sheetData>
      <sheetData sheetId="6" refreshError="1">
        <row r="86">
          <cell r="B86">
            <v>14.2936554173952</v>
          </cell>
        </row>
        <row r="115">
          <cell r="B115">
            <v>13.079862651959997</v>
          </cell>
          <cell r="C115">
            <v>18.186276850894288</v>
          </cell>
        </row>
        <row r="116">
          <cell r="B116">
            <v>13.113436548576001</v>
          </cell>
          <cell r="C116">
            <v>18.044898316154669</v>
          </cell>
        </row>
        <row r="117">
          <cell r="B117">
            <v>13.147010445191999</v>
          </cell>
          <cell r="C117">
            <v>17.912069266985188</v>
          </cell>
        </row>
        <row r="118">
          <cell r="B118">
            <v>13.180584341807998</v>
          </cell>
          <cell r="C118">
            <v>17.787114743998739</v>
          </cell>
        </row>
        <row r="119">
          <cell r="B119">
            <v>13.214158238424</v>
          </cell>
          <cell r="C119">
            <v>17.669429014412</v>
          </cell>
        </row>
        <row r="120">
          <cell r="B120">
            <v>13.24773213504</v>
          </cell>
          <cell r="C120">
            <v>17.558466918720001</v>
          </cell>
        </row>
        <row r="121">
          <cell r="B121">
            <v>13.281306031655999</v>
          </cell>
          <cell r="C121">
            <v>17.45373648371093</v>
          </cell>
        </row>
        <row r="122">
          <cell r="B122">
            <v>13.314879928272001</v>
          </cell>
          <cell r="C122">
            <v>17.354792590764571</v>
          </cell>
        </row>
        <row r="123">
          <cell r="B123">
            <v>13.348453824888001</v>
          </cell>
          <cell r="C123">
            <v>17.261231527644</v>
          </cell>
        </row>
        <row r="124">
          <cell r="B124">
            <v>13.382027721503999</v>
          </cell>
          <cell r="C124">
            <v>17.172686283224728</v>
          </cell>
        </row>
        <row r="125">
          <cell r="B125">
            <v>13.415601618119998</v>
          </cell>
          <cell r="C125">
            <v>17.088822469593332</v>
          </cell>
        </row>
        <row r="126">
          <cell r="B126">
            <v>13.449175514736</v>
          </cell>
          <cell r="C126">
            <v>17.009334776046263</v>
          </cell>
        </row>
        <row r="127">
          <cell r="B127">
            <v>13.482749411352</v>
          </cell>
          <cell r="C127">
            <v>16.933943875769618</v>
          </cell>
        </row>
        <row r="128">
          <cell r="B128">
            <v>13.516323307967998</v>
          </cell>
          <cell r="C128">
            <v>16.862393719184002</v>
          </cell>
        </row>
        <row r="129">
          <cell r="B129">
            <v>13.549897204584001</v>
          </cell>
          <cell r="C129">
            <v>16.794449158716489</v>
          </cell>
        </row>
        <row r="130">
          <cell r="B130">
            <v>13.583471101199999</v>
          </cell>
          <cell r="C130">
            <v>16.729893858600001</v>
          </cell>
        </row>
        <row r="131">
          <cell r="B131">
            <v>13.617044997815999</v>
          </cell>
          <cell r="C131">
            <v>16.668528450578592</v>
          </cell>
        </row>
        <row r="132">
          <cell r="B132">
            <v>13.650618894432</v>
          </cell>
          <cell r="C132">
            <v>16.610168902416003</v>
          </cell>
        </row>
        <row r="133">
          <cell r="B133">
            <v>13.684192791048</v>
          </cell>
          <cell r="C133">
            <v>16.554645071101362</v>
          </cell>
        </row>
        <row r="134">
          <cell r="B134">
            <v>13.717766687663998</v>
          </cell>
          <cell r="C134">
            <v>16.501799416809778</v>
          </cell>
        </row>
        <row r="135">
          <cell r="B135">
            <v>13.751340584279999</v>
          </cell>
          <cell r="C135">
            <v>16.451485857158183</v>
          </cell>
        </row>
        <row r="136">
          <cell r="B136">
            <v>13.784914480895999</v>
          </cell>
          <cell r="C136">
            <v>16.403568744219431</v>
          </cell>
        </row>
        <row r="137">
          <cell r="B137">
            <v>13.818488377512001</v>
          </cell>
          <cell r="C137">
            <v>16.357921949219161</v>
          </cell>
        </row>
        <row r="138">
          <cell r="B138">
            <v>13.852062274127999</v>
          </cell>
          <cell r="C138">
            <v>16.314428041919172</v>
          </cell>
        </row>
        <row r="139">
          <cell r="B139">
            <v>13.885636170744002</v>
          </cell>
          <cell r="C139">
            <v>16.272977553453355</v>
          </cell>
        </row>
        <row r="140">
          <cell r="B140">
            <v>13.91921006736</v>
          </cell>
          <cell r="C140">
            <v>16.233468312879999</v>
          </cell>
        </row>
        <row r="141">
          <cell r="B141">
            <v>13.952783963976</v>
          </cell>
          <cell r="C141">
            <v>16.19580484899128</v>
          </cell>
        </row>
        <row r="142">
          <cell r="B142">
            <v>13.986357860591998</v>
          </cell>
          <cell r="C142">
            <v>16.159897850012129</v>
          </cell>
        </row>
        <row r="143">
          <cell r="B143">
            <v>14.019931757208001</v>
          </cell>
          <cell r="C143">
            <v>16.125663674756382</v>
          </cell>
        </row>
        <row r="144">
          <cell r="B144">
            <v>14.053505653823999</v>
          </cell>
          <cell r="C144">
            <v>16.093023909612</v>
          </cell>
        </row>
        <row r="145">
          <cell r="B145">
            <v>14.087079550439997</v>
          </cell>
          <cell r="C145">
            <v>16.061904966420002</v>
          </cell>
        </row>
        <row r="146">
          <cell r="B146">
            <v>14.120653447056</v>
          </cell>
          <cell r="C146">
            <v>16.032237716909819</v>
          </cell>
        </row>
        <row r="147">
          <cell r="B147">
            <v>14.154227343671998</v>
          </cell>
          <cell r="C147">
            <v>16.003957159871824</v>
          </cell>
        </row>
        <row r="148">
          <cell r="B148">
            <v>14.187801240288</v>
          </cell>
          <cell r="C148">
            <v>15.977002117696944</v>
          </cell>
        </row>
        <row r="149">
          <cell r="B149">
            <v>14.221375136903999</v>
          </cell>
          <cell r="C149">
            <v>15.951314959304174</v>
          </cell>
        </row>
        <row r="150">
          <cell r="B150">
            <v>14.254949033519999</v>
          </cell>
          <cell r="C150">
            <v>15.926841346817143</v>
          </cell>
        </row>
        <row r="151">
          <cell r="B151">
            <v>14.288522930135999</v>
          </cell>
          <cell r="C151">
            <v>15.903530003648282</v>
          </cell>
        </row>
        <row r="152">
          <cell r="B152">
            <v>14.322096826752</v>
          </cell>
          <cell r="C152">
            <v>15.881332501909334</v>
          </cell>
        </row>
        <row r="153">
          <cell r="B153">
            <v>14.355670723368</v>
          </cell>
          <cell r="C153">
            <v>15.860203067294957</v>
          </cell>
        </row>
        <row r="154">
          <cell r="B154">
            <v>14.389244619984</v>
          </cell>
          <cell r="C154">
            <v>15.840098399786598</v>
          </cell>
        </row>
        <row r="155">
          <cell r="B155">
            <v>14.422818516599998</v>
          </cell>
          <cell r="C155">
            <v>15.8209775087</v>
          </cell>
        </row>
        <row r="156">
          <cell r="B156">
            <v>14.456392413216001</v>
          </cell>
          <cell r="C156">
            <v>15.80280156075537</v>
          </cell>
        </row>
        <row r="157">
          <cell r="B157">
            <v>14.489966309831999</v>
          </cell>
          <cell r="C157">
            <v>15.785533739986132</v>
          </cell>
        </row>
        <row r="158">
          <cell r="B158">
            <v>14.523540206447999</v>
          </cell>
          <cell r="C158">
            <v>15.769139118424</v>
          </cell>
        </row>
        <row r="159">
          <cell r="B159">
            <v>14.557114103064</v>
          </cell>
          <cell r="C159">
            <v>15.753584536605418</v>
          </cell>
        </row>
        <row r="160">
          <cell r="B160">
            <v>14.59068799968</v>
          </cell>
          <cell r="C160">
            <v>15.738838493040001</v>
          </cell>
        </row>
        <row r="161">
          <cell r="B161">
            <v>14.624261896295998</v>
          </cell>
          <cell r="C161">
            <v>15.724871041866519</v>
          </cell>
        </row>
        <row r="162">
          <cell r="B162">
            <v>14.657835792912</v>
          </cell>
          <cell r="C162">
            <v>15.711653697997463</v>
          </cell>
        </row>
        <row r="163">
          <cell r="B163">
            <v>14.691409689527999</v>
          </cell>
          <cell r="C163">
            <v>15.699159349120626</v>
          </cell>
        </row>
        <row r="164">
          <cell r="B164">
            <v>14.724983586144001</v>
          </cell>
          <cell r="C164">
            <v>15.687362173986287</v>
          </cell>
        </row>
        <row r="165">
          <cell r="B165">
            <v>14.758557482759999</v>
          </cell>
          <cell r="C165">
            <v>15.676237566462353</v>
          </cell>
        </row>
        <row r="166">
          <cell r="B166">
            <v>14.792131379376</v>
          </cell>
          <cell r="C166">
            <v>15.665762064887998</v>
          </cell>
        </row>
        <row r="167">
          <cell r="B167">
            <v>14.825705275992</v>
          </cell>
          <cell r="C167">
            <v>15.655913286299448</v>
          </cell>
        </row>
        <row r="168">
          <cell r="B168">
            <v>14.859279172607998</v>
          </cell>
          <cell r="C168">
            <v>15.646669865140364</v>
          </cell>
        </row>
        <row r="169">
          <cell r="B169">
            <v>14.892853069224001</v>
          </cell>
          <cell r="C169">
            <v>15.638011396104135</v>
          </cell>
        </row>
        <row r="170">
          <cell r="B170">
            <v>14.926426965839999</v>
          </cell>
          <cell r="C170">
            <v>15.629918380786666</v>
          </cell>
        </row>
        <row r="171">
          <cell r="B171">
            <v>14.960000862455999</v>
          </cell>
          <cell r="C171">
            <v>15.622372177856571</v>
          </cell>
        </row>
        <row r="172">
          <cell r="B172">
            <v>14.993574759072001</v>
          </cell>
          <cell r="C172">
            <v>15.61535495647513</v>
          </cell>
        </row>
        <row r="173">
          <cell r="B173">
            <v>15.027148655688</v>
          </cell>
          <cell r="C173">
            <v>15.608849652721419</v>
          </cell>
        </row>
        <row r="174">
          <cell r="B174">
            <v>15.060722552303998</v>
          </cell>
          <cell r="C174">
            <v>15.60283992879881</v>
          </cell>
        </row>
        <row r="175">
          <cell r="B175">
            <v>15.094296448919998</v>
          </cell>
          <cell r="C175">
            <v>15.597310134817896</v>
          </cell>
        </row>
        <row r="176">
          <cell r="B176">
            <v>15.127870345536</v>
          </cell>
          <cell r="C176">
            <v>15.592245272968</v>
          </cell>
        </row>
        <row r="177">
          <cell r="B177">
            <v>15.161444242151999</v>
          </cell>
          <cell r="C177">
            <v>15.587630963904868</v>
          </cell>
        </row>
        <row r="178">
          <cell r="B178">
            <v>15.195018138767999</v>
          </cell>
          <cell r="C178">
            <v>15.583453415196246</v>
          </cell>
        </row>
        <row r="179">
          <cell r="B179">
            <v>15.228592035384001</v>
          </cell>
          <cell r="C179">
            <v>15.579699391679879</v>
          </cell>
        </row>
        <row r="180">
          <cell r="B180">
            <v>15.262165932</v>
          </cell>
          <cell r="C180">
            <v>15.576356187600002</v>
          </cell>
        </row>
        <row r="181">
          <cell r="B181">
            <v>15.295739828616</v>
          </cell>
          <cell r="C181">
            <v>15.573411600399091</v>
          </cell>
        </row>
        <row r="182">
          <cell r="B182">
            <v>15.329313725231998</v>
          </cell>
          <cell r="C182">
            <v>15.570853906051292</v>
          </cell>
        </row>
        <row r="183">
          <cell r="B183">
            <v>15.362887621848001</v>
          </cell>
          <cell r="C183">
            <v>15.568671835832738</v>
          </cell>
        </row>
        <row r="184">
          <cell r="B184">
            <v>15.396461518463999</v>
          </cell>
          <cell r="C184">
            <v>15.566854554432</v>
          </cell>
        </row>
        <row r="185">
          <cell r="B185">
            <v>15.430035415080003</v>
          </cell>
          <cell r="C185">
            <v>15.565391639311429</v>
          </cell>
        </row>
        <row r="186">
          <cell r="C186">
            <v>15.56427306123668</v>
          </cell>
        </row>
        <row r="187">
          <cell r="C187">
            <v>15.563489165898055</v>
          </cell>
        </row>
        <row r="188">
          <cell r="C188">
            <v>15.563030656552892</v>
          </cell>
        </row>
        <row r="189">
          <cell r="C189">
            <v>15.562888577623376</v>
          </cell>
        </row>
        <row r="190">
          <cell r="C190">
            <v>15.563054299189091</v>
          </cell>
        </row>
      </sheetData>
      <sheetData sheetId="7" refreshError="1">
        <row r="86">
          <cell r="B86">
            <v>12.852652706944001</v>
          </cell>
          <cell r="E86">
            <v>23.21093860954667</v>
          </cell>
        </row>
        <row r="87">
          <cell r="E87">
            <v>21.620483059931427</v>
          </cell>
        </row>
        <row r="88">
          <cell r="B88">
            <v>13.432628553792</v>
          </cell>
          <cell r="C88">
            <v>30.356448940096005</v>
          </cell>
          <cell r="D88">
            <v>12.662539907679999</v>
          </cell>
          <cell r="E88">
            <v>20.476373909839999</v>
          </cell>
        </row>
        <row r="89">
          <cell r="B89">
            <v>13.722616477216</v>
          </cell>
          <cell r="C89">
            <v>28.492134892919111</v>
          </cell>
          <cell r="D89">
            <v>13.052400004639999</v>
          </cell>
          <cell r="E89">
            <v>19.629829026097777</v>
          </cell>
        </row>
        <row r="90">
          <cell r="B90">
            <v>14.012604400640003</v>
          </cell>
          <cell r="C90">
            <v>27.029682447520003</v>
          </cell>
          <cell r="D90">
            <v>13.442260101600001</v>
          </cell>
          <cell r="E90">
            <v>18.991579128800002</v>
          </cell>
        </row>
        <row r="91">
          <cell r="B91">
            <v>14.302592324063999</v>
          </cell>
          <cell r="C91">
            <v>25.859492985231999</v>
          </cell>
          <cell r="D91">
            <v>13.83212019856</v>
          </cell>
          <cell r="E91">
            <v>18.50481649437091</v>
          </cell>
        </row>
        <row r="92">
          <cell r="B92">
            <v>14.592580247488002</v>
          </cell>
          <cell r="C92">
            <v>24.908500760277331</v>
          </cell>
          <cell r="D92">
            <v>14.22198029552</v>
          </cell>
          <cell r="E92">
            <v>18.131669307093336</v>
          </cell>
        </row>
        <row r="93">
          <cell r="B93">
            <v>14.882568170912002</v>
          </cell>
          <cell r="C93">
            <v>24.126121794809844</v>
          </cell>
          <cell r="D93">
            <v>14.611840392479998</v>
          </cell>
          <cell r="E93">
            <v>17.845918617624616</v>
          </cell>
        </row>
        <row r="94">
          <cell r="B94">
            <v>15.172556094336</v>
          </cell>
          <cell r="C94">
            <v>23.476224676082289</v>
          </cell>
          <cell r="D94">
            <v>15.001700489439999</v>
          </cell>
          <cell r="E94">
            <v>17.628836605005716</v>
          </cell>
        </row>
        <row r="95">
          <cell r="B95">
            <v>15.462544017760001</v>
          </cell>
          <cell r="C95">
            <v>22.932313034746663</v>
          </cell>
          <cell r="D95">
            <v>15.391560586400001</v>
          </cell>
          <cell r="E95">
            <v>17.466689533866667</v>
          </cell>
        </row>
        <row r="96">
          <cell r="B96">
            <v>15.752531941184001</v>
          </cell>
          <cell r="C96">
            <v>22.474514593791998</v>
          </cell>
          <cell r="D96">
            <v>15.78142068336</v>
          </cell>
          <cell r="E96">
            <v>17.349177102679999</v>
          </cell>
        </row>
        <row r="97">
          <cell r="B97">
            <v>16.042519864608</v>
          </cell>
          <cell r="C97">
            <v>22.087632906092239</v>
          </cell>
          <cell r="D97">
            <v>16.17128078032</v>
          </cell>
          <cell r="E97">
            <v>17.26842261027765</v>
          </cell>
        </row>
        <row r="98">
          <cell r="B98">
            <v>16.332507788032</v>
          </cell>
          <cell r="C98">
            <v>21.759848512771555</v>
          </cell>
          <cell r="D98">
            <v>16.561140877280003</v>
          </cell>
          <cell r="E98">
            <v>17.218299733528891</v>
          </cell>
        </row>
        <row r="99">
          <cell r="B99">
            <v>16.622495711456001</v>
          </cell>
          <cell r="C99">
            <v>21.481830262085893</v>
          </cell>
          <cell r="D99">
            <v>16.951000974239999</v>
          </cell>
          <cell r="E99">
            <v>17.193971901541055</v>
          </cell>
        </row>
        <row r="100">
          <cell r="B100">
            <v>13.808259691999998</v>
          </cell>
          <cell r="C100">
            <v>17.326186787199997</v>
          </cell>
          <cell r="D100">
            <v>17.340861071199999</v>
          </cell>
          <cell r="E100">
            <v>17.191569857600001</v>
          </cell>
        </row>
        <row r="101">
          <cell r="B101">
            <v>14.065171983679999</v>
          </cell>
          <cell r="C101">
            <v>17.164783408659048</v>
          </cell>
          <cell r="D101">
            <v>17.730721168159999</v>
          </cell>
          <cell r="E101">
            <v>17.207961346270476</v>
          </cell>
        </row>
        <row r="102">
          <cell r="B102">
            <v>14.322084275359998</v>
          </cell>
          <cell r="C102">
            <v>17.029730895970911</v>
          </cell>
          <cell r="D102">
            <v>18.120581265119998</v>
          </cell>
          <cell r="E102">
            <v>17.240583613105454</v>
          </cell>
        </row>
        <row r="103">
          <cell r="B103">
            <v>14.578996567039997</v>
          </cell>
          <cell r="C103">
            <v>16.917592179676522</v>
          </cell>
          <cell r="D103">
            <v>18.510441362080002</v>
          </cell>
          <cell r="E103">
            <v>17.287319600083478</v>
          </cell>
        </row>
        <row r="104">
          <cell r="B104">
            <v>14.83590885872</v>
          </cell>
          <cell r="C104">
            <v>16.825503035226664</v>
          </cell>
          <cell r="D104">
            <v>18.900301459039998</v>
          </cell>
          <cell r="E104">
            <v>17.346405092186668</v>
          </cell>
        </row>
        <row r="105">
          <cell r="B105">
            <v>15.092821150399999</v>
          </cell>
          <cell r="C105">
            <v>16.751057513999996</v>
          </cell>
          <cell r="D105">
            <v>19.290161556000001</v>
          </cell>
          <cell r="E105">
            <v>17.416358148800001</v>
          </cell>
        </row>
        <row r="106">
          <cell r="B106">
            <v>15.349733442079998</v>
          </cell>
          <cell r="C106">
            <v>16.692219813316918</v>
          </cell>
          <cell r="D106">
            <v>19.680021652960001</v>
          </cell>
          <cell r="E106">
            <v>17.495924820172306</v>
          </cell>
        </row>
        <row r="107">
          <cell r="B107">
            <v>15.606645733759999</v>
          </cell>
          <cell r="C107">
            <v>16.647255730894816</v>
          </cell>
          <cell r="D107">
            <v>20.069881749919997</v>
          </cell>
          <cell r="E107">
            <v>17.584036926885926</v>
          </cell>
        </row>
        <row r="108">
          <cell r="B108">
            <v>15.863558025439998</v>
          </cell>
          <cell r="C108">
            <v>16.614678807634284</v>
          </cell>
          <cell r="D108">
            <v>20.45974184688</v>
          </cell>
          <cell r="E108">
            <v>17.679778886582856</v>
          </cell>
        </row>
        <row r="109">
          <cell r="B109">
            <v>16.120470317119999</v>
          </cell>
          <cell r="C109">
            <v>16.59320761327724</v>
          </cell>
          <cell r="D109">
            <v>20.84960194384</v>
          </cell>
          <cell r="E109">
            <v>17.782361404126895</v>
          </cell>
        </row>
        <row r="110">
          <cell r="B110">
            <v>16.377382608799998</v>
          </cell>
          <cell r="C110">
            <v>16.581731574933332</v>
          </cell>
          <cell r="D110">
            <v>21.239462040799999</v>
          </cell>
          <cell r="E110">
            <v>17.891100423733334</v>
          </cell>
        </row>
        <row r="111">
          <cell r="B111">
            <v>16.634294900479997</v>
          </cell>
          <cell r="C111">
            <v>16.579283419439999</v>
          </cell>
        </row>
        <row r="112">
          <cell r="B112">
            <v>16.891207192159996</v>
          </cell>
          <cell r="C112">
            <v>16.585016782779999</v>
          </cell>
        </row>
        <row r="113">
          <cell r="B113">
            <v>17.148119483839999</v>
          </cell>
          <cell r="C113">
            <v>16.598187890513938</v>
          </cell>
        </row>
        <row r="114">
          <cell r="B114">
            <v>17.405031775519998</v>
          </cell>
          <cell r="C114">
            <v>16.618140471077645</v>
          </cell>
        </row>
        <row r="115">
          <cell r="B115">
            <v>17.661944067199997</v>
          </cell>
          <cell r="C115">
            <v>16.644293255371426</v>
          </cell>
        </row>
        <row r="116">
          <cell r="B116">
            <v>17.918856358879996</v>
          </cell>
          <cell r="C116">
            <v>16.676129559751107</v>
          </cell>
        </row>
        <row r="117">
          <cell r="B117">
            <v>18.175768650559998</v>
          </cell>
          <cell r="C117">
            <v>16.713188558263784</v>
          </cell>
        </row>
        <row r="118">
          <cell r="B118">
            <v>18.432680942239998</v>
          </cell>
          <cell r="C118">
            <v>16.75505793295158</v>
          </cell>
        </row>
        <row r="119">
          <cell r="B119">
            <v>18.689593233919997</v>
          </cell>
          <cell r="C119">
            <v>16.80136765487795</v>
          </cell>
        </row>
        <row r="120">
          <cell r="B120">
            <v>18.946505525599999</v>
          </cell>
          <cell r="C120">
            <v>16.851784697999996</v>
          </cell>
        </row>
        <row r="121">
          <cell r="B121">
            <v>19.203417817279998</v>
          </cell>
          <cell r="C121">
            <v>16.906008526620486</v>
          </cell>
        </row>
        <row r="122">
          <cell r="B122">
            <v>19.460330108960001</v>
          </cell>
          <cell r="C122">
            <v>16.963767227489523</v>
          </cell>
        </row>
        <row r="123">
          <cell r="B123">
            <v>19.71724240064</v>
          </cell>
          <cell r="C123">
            <v>17.024814181613024</v>
          </cell>
        </row>
        <row r="124">
          <cell r="B124">
            <v>19.974154692319999</v>
          </cell>
          <cell r="C124">
            <v>17.088925189905453</v>
          </cell>
        </row>
        <row r="125">
          <cell r="B125">
            <v>20.231066984000002</v>
          </cell>
          <cell r="C125">
            <v>17.155895982088886</v>
          </cell>
        </row>
        <row r="126">
          <cell r="B126">
            <v>20.487979275679994</v>
          </cell>
          <cell r="C126">
            <v>17.225540050518259</v>
          </cell>
        </row>
        <row r="127">
          <cell r="B127">
            <v>20.744891567359996</v>
          </cell>
          <cell r="C127">
            <v>17.297686760539573</v>
          </cell>
        </row>
        <row r="128">
          <cell r="B128">
            <v>21.001803859040002</v>
          </cell>
          <cell r="C128">
            <v>17.372179697053333</v>
          </cell>
        </row>
        <row r="129">
          <cell r="B129">
            <v>21.258716150719994</v>
          </cell>
          <cell r="C129">
            <v>17.448875213539587</v>
          </cell>
        </row>
        <row r="130">
          <cell r="B130">
            <v>21.515628442399997</v>
          </cell>
          <cell r="C130">
            <v>17.527641155199998</v>
          </cell>
        </row>
      </sheetData>
      <sheetData sheetId="8" refreshError="1">
        <row r="8">
          <cell r="A8">
            <v>5</v>
          </cell>
        </row>
        <row r="88">
          <cell r="D88">
            <v>10.89150688704</v>
          </cell>
          <cell r="E88">
            <v>25.568168502719999</v>
          </cell>
        </row>
        <row r="89">
          <cell r="D89">
            <v>11.135890293120001</v>
          </cell>
          <cell r="E89">
            <v>23.951005179093336</v>
          </cell>
        </row>
        <row r="90">
          <cell r="B90">
            <v>11.682603967871998</v>
          </cell>
          <cell r="C90">
            <v>25.950679633535998</v>
          </cell>
          <cell r="D90">
            <v>11.3802736992</v>
          </cell>
          <cell r="E90">
            <v>22.681712860799998</v>
          </cell>
        </row>
        <row r="91">
          <cell r="B91">
            <v>11.7660115675392</v>
          </cell>
          <cell r="C91">
            <v>24.657373100278686</v>
          </cell>
          <cell r="D91">
            <v>11.624657105279999</v>
          </cell>
          <cell r="E91">
            <v>21.665417637294542</v>
          </cell>
        </row>
        <row r="92">
          <cell r="B92">
            <v>11.849419167206399</v>
          </cell>
          <cell r="C92">
            <v>23.586568289203196</v>
          </cell>
          <cell r="D92">
            <v>11.869040511360001</v>
          </cell>
          <cell r="E92">
            <v>20.838870234879998</v>
          </cell>
        </row>
        <row r="93">
          <cell r="B93">
            <v>11.932826766873598</v>
          </cell>
          <cell r="C93">
            <v>22.686918649036798</v>
          </cell>
          <cell r="D93">
            <v>12.11342391744</v>
          </cell>
          <cell r="E93">
            <v>20.158282694843077</v>
          </cell>
        </row>
        <row r="94">
          <cell r="B94">
            <v>12.016234366540798</v>
          </cell>
          <cell r="C94">
            <v>21.921748071727542</v>
          </cell>
          <cell r="D94">
            <v>12.357807323519998</v>
          </cell>
          <cell r="E94">
            <v>19.592377903817145</v>
          </cell>
        </row>
        <row r="95">
          <cell r="B95">
            <v>12.099641966208001</v>
          </cell>
          <cell r="C95">
            <v>21.264160744703997</v>
          </cell>
          <cell r="D95">
            <v>12.6021907296</v>
          </cell>
          <cell r="E95">
            <v>19.118219312000001</v>
          </cell>
        </row>
        <row r="96">
          <cell r="B96">
            <v>12.183049565875198</v>
          </cell>
          <cell r="C96">
            <v>20.693984808537596</v>
          </cell>
          <cell r="D96">
            <v>12.846574135680001</v>
          </cell>
          <cell r="E96">
            <v>18.718604507039998</v>
          </cell>
        </row>
        <row r="97">
          <cell r="B97">
            <v>12.266457165542398</v>
          </cell>
          <cell r="C97">
            <v>20.195794723665319</v>
          </cell>
          <cell r="D97">
            <v>13.09095754176</v>
          </cell>
          <cell r="E97">
            <v>18.380378703021176</v>
          </cell>
        </row>
        <row r="98">
          <cell r="B98">
            <v>12.349864765209599</v>
          </cell>
          <cell r="C98">
            <v>19.757592848204794</v>
          </cell>
          <cell r="D98">
            <v>13.335340947839999</v>
          </cell>
          <cell r="E98">
            <v>18.093310399786667</v>
          </cell>
        </row>
        <row r="99">
          <cell r="B99">
            <v>12.433272364876798</v>
          </cell>
          <cell r="C99">
            <v>19.369907359617343</v>
          </cell>
          <cell r="D99">
            <v>13.57972435392</v>
          </cell>
          <cell r="E99">
            <v>17.849322097212632</v>
          </cell>
        </row>
        <row r="100">
          <cell r="B100">
            <v>12.516679964544</v>
          </cell>
          <cell r="C100">
            <v>19.025160799871998</v>
          </cell>
          <cell r="D100">
            <v>13.82410776</v>
          </cell>
          <cell r="E100">
            <v>17.641951795199997</v>
          </cell>
        </row>
        <row r="101">
          <cell r="B101">
            <v>12.600087564211199</v>
          </cell>
          <cell r="C101">
            <v>18.717219036277026</v>
          </cell>
          <cell r="D101">
            <v>14.068491166080001</v>
          </cell>
          <cell r="E101">
            <v>17.465968350811426</v>
          </cell>
        </row>
        <row r="102">
          <cell r="B102">
            <v>12.683495163878398</v>
          </cell>
          <cell r="C102">
            <v>18.441063232993745</v>
          </cell>
          <cell r="D102">
            <v>14.312874572159998</v>
          </cell>
          <cell r="E102">
            <v>17.317091738007267</v>
          </cell>
        </row>
        <row r="103">
          <cell r="B103">
            <v>12.766902763545598</v>
          </cell>
          <cell r="C103">
            <v>18.192547395198886</v>
          </cell>
          <cell r="D103">
            <v>14.557257978240001</v>
          </cell>
          <cell r="E103">
            <v>17.191786283102608</v>
          </cell>
        </row>
        <row r="104">
          <cell r="B104">
            <v>12.850310363212799</v>
          </cell>
          <cell r="C104">
            <v>17.968216527206398</v>
          </cell>
          <cell r="D104">
            <v>14.801641384319998</v>
          </cell>
          <cell r="E104">
            <v>17.087105591359997</v>
          </cell>
        </row>
        <row r="105">
          <cell r="B105">
            <v>12.933717962879998</v>
          </cell>
          <cell r="C105">
            <v>17.765168432639999</v>
          </cell>
          <cell r="D105">
            <v>15.046024790399999</v>
          </cell>
          <cell r="E105">
            <v>17.000574691200001</v>
          </cell>
        </row>
        <row r="106">
          <cell r="B106">
            <v>13.017125562547198</v>
          </cell>
          <cell r="C106">
            <v>17.580947406873598</v>
          </cell>
          <cell r="D106">
            <v>15.29040819648</v>
          </cell>
          <cell r="E106">
            <v>16.930099375901538</v>
          </cell>
        </row>
        <row r="107">
          <cell r="B107">
            <v>13.100533162214399</v>
          </cell>
          <cell r="C107">
            <v>17.413461553373864</v>
          </cell>
          <cell r="D107">
            <v>15.534791602559999</v>
          </cell>
          <cell r="E107">
            <v>16.873895691591109</v>
          </cell>
        </row>
        <row r="108">
          <cell r="B108">
            <v>13.183940761881599</v>
          </cell>
          <cell r="C108">
            <v>17.260917817969368</v>
          </cell>
          <cell r="D108">
            <v>15.779175008640001</v>
          </cell>
          <cell r="E108">
            <v>16.830434534948569</v>
          </cell>
        </row>
        <row r="109">
          <cell r="B109">
            <v>13.267348361548798</v>
          </cell>
          <cell r="C109">
            <v>17.121770464305431</v>
          </cell>
          <cell r="D109">
            <v>16.023558414720004</v>
          </cell>
          <cell r="E109">
            <v>16.798397713456549</v>
          </cell>
        </row>
        <row r="110">
          <cell r="B110">
            <v>13.350755961215999</v>
          </cell>
          <cell r="C110">
            <v>16.994679854207995</v>
          </cell>
          <cell r="D110">
            <v>16.267941820800001</v>
          </cell>
          <cell r="E110">
            <v>16.776642793600001</v>
          </cell>
        </row>
        <row r="111">
          <cell r="B111">
            <v>13.434163560883198</v>
          </cell>
          <cell r="C111">
            <v>16.878479206041597</v>
          </cell>
        </row>
        <row r="112">
          <cell r="B112">
            <v>13.5175711605504</v>
          </cell>
          <cell r="C112">
            <v>16.772147585875196</v>
          </cell>
        </row>
        <row r="113">
          <cell r="B113">
            <v>13.600978760217599</v>
          </cell>
          <cell r="C113">
            <v>16.674787809345162</v>
          </cell>
        </row>
        <row r="114">
          <cell r="B114">
            <v>13.684386359884797</v>
          </cell>
          <cell r="C114">
            <v>16.585608243189455</v>
          </cell>
        </row>
        <row r="115">
          <cell r="B115">
            <v>13.767793959551998</v>
          </cell>
          <cell r="C115">
            <v>16.503907726518854</v>
          </cell>
        </row>
        <row r="116">
          <cell r="B116">
            <v>13.8512015592192</v>
          </cell>
          <cell r="C116">
            <v>16.429063005209596</v>
          </cell>
        </row>
        <row r="117">
          <cell r="B117">
            <v>13.934609158886399</v>
          </cell>
          <cell r="C117">
            <v>16.360518203962116</v>
          </cell>
        </row>
        <row r="118">
          <cell r="B118">
            <v>14.0180167585536</v>
          </cell>
          <cell r="C118">
            <v>16.297775960666268</v>
          </cell>
        </row>
        <row r="119">
          <cell r="B119">
            <v>14.101424358220799</v>
          </cell>
          <cell r="C119">
            <v>16.240389924710396</v>
          </cell>
        </row>
        <row r="120">
          <cell r="B120">
            <v>16.122657369599999</v>
          </cell>
          <cell r="C120">
            <v>16.789206374399999</v>
          </cell>
        </row>
        <row r="121">
          <cell r="B121">
            <v>16.508979548159999</v>
          </cell>
          <cell r="C121">
            <v>16.777660327680003</v>
          </cell>
        </row>
        <row r="122">
          <cell r="B122">
            <v>16.89530172672</v>
          </cell>
          <cell r="C122">
            <v>16.775862239817144</v>
          </cell>
        </row>
        <row r="123">
          <cell r="B123">
            <v>17.281623905280004</v>
          </cell>
          <cell r="C123">
            <v>16.783132020658606</v>
          </cell>
        </row>
        <row r="124">
          <cell r="B124">
            <v>17.66794608384</v>
          </cell>
          <cell r="C124">
            <v>16.79885140642909</v>
          </cell>
        </row>
        <row r="125">
          <cell r="B125">
            <v>18.054268262400001</v>
          </cell>
          <cell r="C125">
            <v>16.822457090133334</v>
          </cell>
        </row>
        <row r="126">
          <cell r="B126">
            <v>18.440590440960001</v>
          </cell>
          <cell r="C126">
            <v>16.853434747993045</v>
          </cell>
        </row>
        <row r="127">
          <cell r="B127">
            <v>18.826912619520002</v>
          </cell>
          <cell r="C127">
            <v>16.89131382846638</v>
          </cell>
        </row>
        <row r="128">
          <cell r="B128">
            <v>19.213234798079998</v>
          </cell>
          <cell r="C128">
            <v>16.935662992639998</v>
          </cell>
        </row>
        <row r="129">
          <cell r="B129">
            <v>19.599556976639999</v>
          </cell>
          <cell r="C129">
            <v>16.986086112940406</v>
          </cell>
        </row>
        <row r="130">
          <cell r="B130">
            <v>19.985879155199999</v>
          </cell>
          <cell r="C130">
            <v>17.042218752</v>
          </cell>
        </row>
      </sheetData>
      <sheetData sheetId="9" refreshError="1">
        <row r="86">
          <cell r="B86">
            <v>14.2936554173952</v>
          </cell>
          <cell r="C86">
            <v>42.024148111897595</v>
          </cell>
          <cell r="D86">
            <v>12.098936467200001</v>
          </cell>
          <cell r="E86">
            <v>32.547108316799999</v>
          </cell>
        </row>
        <row r="87">
          <cell r="B87">
            <v>14.556302705894399</v>
          </cell>
          <cell r="C87">
            <v>38.081409676147196</v>
          </cell>
          <cell r="D87">
            <v>13.261619184000001</v>
          </cell>
          <cell r="E87">
            <v>29.708989675200002</v>
          </cell>
        </row>
        <row r="88">
          <cell r="B88">
            <v>14.818949994393602</v>
          </cell>
          <cell r="C88">
            <v>35.157186760396797</v>
          </cell>
          <cell r="D88">
            <v>14.424301900800003</v>
          </cell>
          <cell r="E88">
            <v>27.7257360336</v>
          </cell>
        </row>
        <row r="89">
          <cell r="B89">
            <v>15.081597282892799</v>
          </cell>
          <cell r="C89">
            <v>32.911974191313071</v>
          </cell>
          <cell r="D89">
            <v>15.586984617600002</v>
          </cell>
          <cell r="E89">
            <v>26.312392392</v>
          </cell>
        </row>
        <row r="90">
          <cell r="B90">
            <v>15.344244571392</v>
          </cell>
          <cell r="C90">
            <v>31.142068864896004</v>
          </cell>
          <cell r="D90">
            <v>16.749667334400002</v>
          </cell>
          <cell r="E90">
            <v>25.297985750399999</v>
          </cell>
        </row>
        <row r="91">
          <cell r="B91">
            <v>15.606891859891201</v>
          </cell>
          <cell r="C91">
            <v>29.717841533145599</v>
          </cell>
          <cell r="D91">
            <v>17.912350051200001</v>
          </cell>
          <cell r="E91">
            <v>24.573715108800002</v>
          </cell>
        </row>
        <row r="92">
          <cell r="B92">
            <v>15.869539148390402</v>
          </cell>
          <cell r="C92">
            <v>28.552872697395198</v>
          </cell>
          <cell r="D92">
            <v>19.075032767999996</v>
          </cell>
          <cell r="E92">
            <v>24.067046467200001</v>
          </cell>
        </row>
        <row r="93">
          <cell r="B93">
            <v>16.132186436889601</v>
          </cell>
          <cell r="C93">
            <v>27.587333473952491</v>
          </cell>
          <cell r="D93">
            <v>20.237715484800002</v>
          </cell>
          <cell r="E93">
            <v>23.727763979446156</v>
          </cell>
        </row>
        <row r="94">
          <cell r="B94">
            <v>16.3948337253888</v>
          </cell>
          <cell r="C94">
            <v>26.778488945894399</v>
          </cell>
          <cell r="D94">
            <v>21.400398201600002</v>
          </cell>
          <cell r="E94">
            <v>23.519999184</v>
          </cell>
        </row>
        <row r="95">
          <cell r="B95">
            <v>16.657481013888003</v>
          </cell>
          <cell r="C95">
            <v>26.095000174144001</v>
          </cell>
          <cell r="D95">
            <v>22.563080918400001</v>
          </cell>
          <cell r="E95">
            <v>23.417448542399999</v>
          </cell>
        </row>
        <row r="96">
          <cell r="B96">
            <v>16.920128302387202</v>
          </cell>
          <cell r="C96">
            <v>25.5133629543936</v>
          </cell>
          <cell r="D96">
            <v>23.7257636352</v>
          </cell>
          <cell r="E96">
            <v>23.400384400800004</v>
          </cell>
        </row>
        <row r="97">
          <cell r="B97">
            <v>17.182775590886401</v>
          </cell>
          <cell r="C97">
            <v>25.015603483349079</v>
          </cell>
          <cell r="D97">
            <v>24.888446351999999</v>
          </cell>
          <cell r="E97">
            <v>23.453720906258827</v>
          </cell>
        </row>
        <row r="98">
          <cell r="B98">
            <v>17.4454228793856</v>
          </cell>
          <cell r="C98">
            <v>24.587742136226137</v>
          </cell>
          <cell r="D98">
            <v>26.051129068800002</v>
          </cell>
          <cell r="E98">
            <v>23.565724617599997</v>
          </cell>
        </row>
        <row r="99">
          <cell r="B99">
            <v>17.708070167884802</v>
          </cell>
          <cell r="C99">
            <v>24.218742367142401</v>
          </cell>
        </row>
        <row r="100">
          <cell r="B100">
            <v>17.970717456384001</v>
          </cell>
          <cell r="C100">
            <v>23.899774939391996</v>
          </cell>
        </row>
        <row r="101">
          <cell r="B101">
            <v>18.233364744883197</v>
          </cell>
          <cell r="C101">
            <v>23.623692375641596</v>
          </cell>
        </row>
        <row r="102">
          <cell r="B102">
            <v>18.496012033382403</v>
          </cell>
          <cell r="C102">
            <v>23.384646739891199</v>
          </cell>
        </row>
        <row r="103">
          <cell r="B103">
            <v>18.758659321881602</v>
          </cell>
          <cell r="C103">
            <v>23.177807128488627</v>
          </cell>
        </row>
        <row r="104">
          <cell r="B104">
            <v>19.021306610380801</v>
          </cell>
          <cell r="C104">
            <v>22.999147788390403</v>
          </cell>
        </row>
        <row r="105">
          <cell r="B105">
            <v>19.28395389888</v>
          </cell>
          <cell r="C105">
            <v>22.845287087040003</v>
          </cell>
        </row>
        <row r="106">
          <cell r="B106">
            <v>19.546601187379203</v>
          </cell>
          <cell r="C106">
            <v>22.713363643043447</v>
          </cell>
        </row>
        <row r="107">
          <cell r="B107">
            <v>19.809248475878398</v>
          </cell>
          <cell r="C107">
            <v>22.600939983361425</v>
          </cell>
        </row>
        <row r="108">
          <cell r="B108">
            <v>20.071895764377601</v>
          </cell>
          <cell r="C108">
            <v>22.505926845388803</v>
          </cell>
        </row>
        <row r="109">
          <cell r="B109">
            <v>25.084671131520004</v>
          </cell>
          <cell r="C109">
            <v>22.085034379001375</v>
          </cell>
        </row>
        <row r="110">
          <cell r="B110">
            <v>26.338579238400005</v>
          </cell>
          <cell r="C110">
            <v>22.2059207392</v>
          </cell>
        </row>
        <row r="111">
          <cell r="B111">
            <v>27.592487345280002</v>
          </cell>
          <cell r="C111">
            <v>22.359456627994838</v>
          </cell>
        </row>
        <row r="112">
          <cell r="B112">
            <v>28.846395452160003</v>
          </cell>
          <cell r="C112">
            <v>22.54258115208</v>
          </cell>
        </row>
      </sheetData>
      <sheetData sheetId="10" refreshError="1">
        <row r="86">
          <cell r="B86">
            <v>12.852652706944001</v>
          </cell>
          <cell r="C86">
            <v>36.094385043338669</v>
          </cell>
          <cell r="D86">
            <v>15.06698241248</v>
          </cell>
          <cell r="E86">
            <v>28.788060382506668</v>
          </cell>
        </row>
        <row r="87">
          <cell r="B87">
            <v>13.142640630368001</v>
          </cell>
          <cell r="C87">
            <v>32.794850989812566</v>
          </cell>
          <cell r="D87">
            <v>15.35972715136</v>
          </cell>
          <cell r="E87">
            <v>26.848816725279999</v>
          </cell>
        </row>
        <row r="88">
          <cell r="B88">
            <v>13.432628553792</v>
          </cell>
          <cell r="C88">
            <v>30.356448940096005</v>
          </cell>
          <cell r="D88">
            <v>15.652471890240001</v>
          </cell>
          <cell r="E88">
            <v>25.430977074719998</v>
          </cell>
        </row>
        <row r="89">
          <cell r="B89">
            <v>13.722616477216</v>
          </cell>
          <cell r="C89">
            <v>28.492134892919111</v>
          </cell>
          <cell r="D89">
            <v>15.945216629119999</v>
          </cell>
          <cell r="E89">
            <v>24.360740095271108</v>
          </cell>
        </row>
        <row r="90">
          <cell r="B90">
            <v>14.012604400640003</v>
          </cell>
          <cell r="C90">
            <v>27.029682447520003</v>
          </cell>
          <cell r="D90">
            <v>16.237961368000001</v>
          </cell>
          <cell r="E90">
            <v>23.533824985599999</v>
          </cell>
        </row>
        <row r="91">
          <cell r="B91">
            <v>14.302592324063999</v>
          </cell>
          <cell r="C91">
            <v>25.859492985231999</v>
          </cell>
          <cell r="D91">
            <v>16.53070610688</v>
          </cell>
          <cell r="E91">
            <v>22.883871235767273</v>
          </cell>
        </row>
        <row r="92">
          <cell r="B92">
            <v>14.592580247488002</v>
          </cell>
          <cell r="C92">
            <v>24.908500760277331</v>
          </cell>
          <cell r="D92">
            <v>16.82345084576</v>
          </cell>
          <cell r="E92">
            <v>22.366638505813331</v>
          </cell>
        </row>
        <row r="93">
          <cell r="B93">
            <v>14.882568170912002</v>
          </cell>
          <cell r="C93">
            <v>24.126121794809844</v>
          </cell>
          <cell r="D93">
            <v>17.116195584639996</v>
          </cell>
          <cell r="E93">
            <v>21.951498868073845</v>
          </cell>
        </row>
        <row r="94">
          <cell r="B94">
            <v>15.172556094336</v>
          </cell>
          <cell r="C94">
            <v>23.476224676082289</v>
          </cell>
          <cell r="D94">
            <v>17.40894032352</v>
          </cell>
          <cell r="E94">
            <v>21.616575231359999</v>
          </cell>
        </row>
        <row r="95">
          <cell r="B95">
            <v>15.462544017760001</v>
          </cell>
          <cell r="C95">
            <v>22.932313034746663</v>
          </cell>
          <cell r="D95">
            <v>17.701685062399999</v>
          </cell>
          <cell r="E95">
            <v>21.345824395466664</v>
          </cell>
        </row>
        <row r="96">
          <cell r="B96">
            <v>15.752531941184001</v>
          </cell>
          <cell r="C96">
            <v>22.474514593791998</v>
          </cell>
          <cell r="D96">
            <v>17.994429801279999</v>
          </cell>
          <cell r="E96">
            <v>21.127213960240002</v>
          </cell>
        </row>
        <row r="97">
          <cell r="B97">
            <v>16.042519864608</v>
          </cell>
          <cell r="C97">
            <v>22.087632906092239</v>
          </cell>
          <cell r="D97">
            <v>18.287174540160002</v>
          </cell>
          <cell r="E97">
            <v>20.951542678503529</v>
          </cell>
        </row>
        <row r="98">
          <cell r="B98">
            <v>16.332507788032</v>
          </cell>
          <cell r="C98">
            <v>21.759848512771555</v>
          </cell>
          <cell r="D98">
            <v>18.579919279040002</v>
          </cell>
          <cell r="E98">
            <v>20.811654024675555</v>
          </cell>
        </row>
        <row r="99">
          <cell r="B99">
            <v>16.622495711456001</v>
          </cell>
          <cell r="C99">
            <v>21.481830262085893</v>
          </cell>
        </row>
        <row r="100">
          <cell r="B100">
            <v>16.912483634880001</v>
          </cell>
          <cell r="C100">
            <v>21.246113232640003</v>
          </cell>
        </row>
        <row r="101">
          <cell r="B101">
            <v>17.202471558304001</v>
          </cell>
          <cell r="C101">
            <v>21.046654392828188</v>
          </cell>
        </row>
        <row r="102">
          <cell r="B102">
            <v>17.492459481728002</v>
          </cell>
          <cell r="C102">
            <v>20.878509444064004</v>
          </cell>
        </row>
        <row r="103">
          <cell r="B103">
            <v>17.782447405151999</v>
          </cell>
          <cell r="C103">
            <v>20.737593965776</v>
          </cell>
        </row>
        <row r="104">
          <cell r="B104">
            <v>18.072435328576002</v>
          </cell>
          <cell r="C104">
            <v>20.620504274154666</v>
          </cell>
        </row>
        <row r="105">
          <cell r="B105">
            <v>18.362423252000003</v>
          </cell>
          <cell r="C105">
            <v>20.5243812748</v>
          </cell>
        </row>
        <row r="106">
          <cell r="B106">
            <v>18.652411175424</v>
          </cell>
          <cell r="C106">
            <v>20.446805733988921</v>
          </cell>
        </row>
        <row r="107">
          <cell r="B107">
            <v>18.942399098848</v>
          </cell>
          <cell r="C107">
            <v>20.385716822994372</v>
          </cell>
        </row>
        <row r="108">
          <cell r="B108">
            <v>19.232387022272</v>
          </cell>
          <cell r="C108">
            <v>20.33934811719314</v>
          </cell>
        </row>
        <row r="109">
          <cell r="B109">
            <v>19.522374945696001</v>
          </cell>
          <cell r="C109">
            <v>20.306176836737652</v>
          </cell>
        </row>
        <row r="110">
          <cell r="B110">
            <v>19.812362869120001</v>
          </cell>
          <cell r="C110">
            <v>20.284883239093332</v>
          </cell>
        </row>
        <row r="111">
          <cell r="B111">
            <v>20.102350792544001</v>
          </cell>
          <cell r="C111">
            <v>20.274317871084904</v>
          </cell>
        </row>
        <row r="112">
          <cell r="B112">
            <v>20.392338715967998</v>
          </cell>
          <cell r="C112">
            <v>20.273474961184</v>
          </cell>
        </row>
        <row r="113">
          <cell r="B113">
            <v>28.368055485120003</v>
          </cell>
          <cell r="C113">
            <v>20.994096297953941</v>
          </cell>
        </row>
        <row r="114">
          <cell r="B114">
            <v>30.039614709760002</v>
          </cell>
          <cell r="C114">
            <v>21.235559203821179</v>
          </cell>
        </row>
        <row r="115">
          <cell r="B115">
            <v>31.711173934400005</v>
          </cell>
          <cell r="C115">
            <v>21.510983064342863</v>
          </cell>
        </row>
        <row r="116">
          <cell r="B116">
            <v>33.382733159040001</v>
          </cell>
          <cell r="C116">
            <v>21.817537799964448</v>
          </cell>
        </row>
      </sheetData>
      <sheetData sheetId="11" refreshError="1">
        <row r="8">
          <cell r="A8">
            <v>5</v>
          </cell>
        </row>
        <row r="230">
          <cell r="B230">
            <v>10.504353343619998</v>
          </cell>
          <cell r="C230">
            <v>16.229724111709995</v>
          </cell>
        </row>
        <row r="231">
          <cell r="B231">
            <v>10.508964495298798</v>
          </cell>
          <cell r="C231">
            <v>16.191823017721585</v>
          </cell>
        </row>
        <row r="232">
          <cell r="B232">
            <v>10.513575646977598</v>
          </cell>
          <cell r="C232">
            <v>16.15445095886248</v>
          </cell>
        </row>
        <row r="233">
          <cell r="B233">
            <v>10.518186798656398</v>
          </cell>
          <cell r="C233">
            <v>16.117597561894865</v>
          </cell>
        </row>
        <row r="234">
          <cell r="B234">
            <v>10.522797950335198</v>
          </cell>
          <cell r="C234">
            <v>16.081252723015648</v>
          </cell>
        </row>
        <row r="235">
          <cell r="B235">
            <v>10.527409102013998</v>
          </cell>
          <cell r="C235">
            <v>16.045406599165062</v>
          </cell>
        </row>
        <row r="236">
          <cell r="B236">
            <v>10.532020253692798</v>
          </cell>
          <cell r="C236">
            <v>16.010049599669475</v>
          </cell>
        </row>
        <row r="237">
          <cell r="B237">
            <v>10.536631405371597</v>
          </cell>
          <cell r="C237">
            <v>15.975172378203631</v>
          </cell>
        </row>
        <row r="238">
          <cell r="B238">
            <v>10.541242557050397</v>
          </cell>
          <cell r="C238">
            <v>15.940765825058106</v>
          </cell>
        </row>
        <row r="239">
          <cell r="B239">
            <v>10.545853708729197</v>
          </cell>
          <cell r="C239">
            <v>15.90682105969856</v>
          </cell>
        </row>
        <row r="240">
          <cell r="B240">
            <v>10.550464860407997</v>
          </cell>
          <cell r="C240">
            <v>15.873329423603996</v>
          </cell>
        </row>
        <row r="241">
          <cell r="B241">
            <v>10.555076012086797</v>
          </cell>
          <cell r="C241">
            <v>15.840282473371966</v>
          </cell>
        </row>
        <row r="242">
          <cell r="B242">
            <v>10.559687163765597</v>
          </cell>
          <cell r="C242">
            <v>15.807671974079094</v>
          </cell>
        </row>
        <row r="243">
          <cell r="B243">
            <v>10.564298315444397</v>
          </cell>
          <cell r="C243">
            <v>15.775489892885998</v>
          </cell>
        </row>
        <row r="244">
          <cell r="B244">
            <v>10.568909467123197</v>
          </cell>
          <cell r="C244">
            <v>15.74372839287623</v>
          </cell>
        </row>
        <row r="245">
          <cell r="B245">
            <v>10.573520618801997</v>
          </cell>
          <cell r="C245">
            <v>15.712379827119179</v>
          </cell>
        </row>
        <row r="246">
          <cell r="B246">
            <v>10.578131770480798</v>
          </cell>
          <cell r="C246">
            <v>15.681436732947624</v>
          </cell>
        </row>
        <row r="247">
          <cell r="B247">
            <v>10.582742922159596</v>
          </cell>
          <cell r="C247">
            <v>15.650891826440876</v>
          </cell>
        </row>
        <row r="248">
          <cell r="B248">
            <v>10.587354073838396</v>
          </cell>
          <cell r="C248">
            <v>15.620737997104911</v>
          </cell>
        </row>
        <row r="249">
          <cell r="B249">
            <v>10.5919652255172</v>
          </cell>
          <cell r="C249">
            <v>15.590968302741434</v>
          </cell>
        </row>
        <row r="250">
          <cell r="B250">
            <v>10.596576377195998</v>
          </cell>
          <cell r="C250">
            <v>15.561575964497997</v>
          </cell>
        </row>
        <row r="251">
          <cell r="B251">
            <v>10.601187528874798</v>
          </cell>
          <cell r="C251">
            <v>15.532554362091783</v>
          </cell>
        </row>
        <row r="252">
          <cell r="B252">
            <v>10.605798680553599</v>
          </cell>
          <cell r="C252">
            <v>15.503897029200054</v>
          </cell>
        </row>
        <row r="253">
          <cell r="B253">
            <v>10.610409832232397</v>
          </cell>
          <cell r="C253">
            <v>15.475597649010416</v>
          </cell>
        </row>
        <row r="254">
          <cell r="B254">
            <v>10.615020983911199</v>
          </cell>
          <cell r="C254">
            <v>15.447650049924562</v>
          </cell>
        </row>
        <row r="255">
          <cell r="B255">
            <v>10.619632135589997</v>
          </cell>
          <cell r="C255">
            <v>15.420048201409283</v>
          </cell>
        </row>
        <row r="256">
          <cell r="B256">
            <v>10.624243287268797</v>
          </cell>
          <cell r="C256">
            <v>15.392786209988941</v>
          </cell>
        </row>
        <row r="257">
          <cell r="B257">
            <v>10.628854438947599</v>
          </cell>
          <cell r="C257">
            <v>15.365858315373796</v>
          </cell>
        </row>
        <row r="258">
          <cell r="B258">
            <v>10.633465590626399</v>
          </cell>
          <cell r="C258">
            <v>15.339258886718817</v>
          </cell>
        </row>
        <row r="259">
          <cell r="B259">
            <v>10.638076742305197</v>
          </cell>
          <cell r="C259">
            <v>15.312982419007904</v>
          </cell>
        </row>
        <row r="260">
          <cell r="B260">
            <v>10.642687893983998</v>
          </cell>
          <cell r="C260">
            <v>15.287023529558663</v>
          </cell>
        </row>
        <row r="261">
          <cell r="B261">
            <v>10.647299045662797</v>
          </cell>
          <cell r="C261">
            <v>15.261376954643</v>
          </cell>
        </row>
        <row r="262">
          <cell r="B262">
            <v>10.651910197341598</v>
          </cell>
          <cell r="C262">
            <v>15.236037546219148</v>
          </cell>
        </row>
        <row r="263">
          <cell r="B263">
            <v>10.656521349020398</v>
          </cell>
          <cell r="C263">
            <v>15.211000268770851</v>
          </cell>
        </row>
        <row r="264">
          <cell r="B264">
            <v>10.661132500699196</v>
          </cell>
          <cell r="C264">
            <v>15.186260196249597</v>
          </cell>
        </row>
        <row r="265">
          <cell r="B265">
            <v>10.665743652377998</v>
          </cell>
          <cell r="C265">
            <v>15.161812509116023</v>
          </cell>
        </row>
        <row r="266">
          <cell r="B266">
            <v>10.670354804056798</v>
          </cell>
          <cell r="C266">
            <v>15.137652491476786</v>
          </cell>
        </row>
        <row r="267">
          <cell r="B267">
            <v>10.674965955735596</v>
          </cell>
          <cell r="C267">
            <v>15.113775528313251</v>
          </cell>
        </row>
        <row r="268">
          <cell r="B268">
            <v>10.679577107414397</v>
          </cell>
          <cell r="C268">
            <v>15.090177102798686</v>
          </cell>
        </row>
        <row r="269">
          <cell r="B269">
            <v>10.684188259093197</v>
          </cell>
          <cell r="C269">
            <v>15.066852793700566</v>
          </cell>
        </row>
        <row r="270">
          <cell r="B270">
            <v>10.688799410771997</v>
          </cell>
          <cell r="C270">
            <v>15.043798272864946</v>
          </cell>
        </row>
        <row r="271">
          <cell r="B271">
            <v>10.693410562450797</v>
          </cell>
          <cell r="C271">
            <v>15.021009302779849</v>
          </cell>
        </row>
        <row r="272">
          <cell r="B272">
            <v>10.698021714129599</v>
          </cell>
          <cell r="C272">
            <v>14.998481734214799</v>
          </cell>
        </row>
        <row r="273">
          <cell r="B273">
            <v>10.702632865808399</v>
          </cell>
          <cell r="C273">
            <v>14.97621150393373</v>
          </cell>
        </row>
        <row r="274">
          <cell r="B274">
            <v>10.707244017487199</v>
          </cell>
          <cell r="C274">
            <v>14.954194632478648</v>
          </cell>
        </row>
        <row r="275">
          <cell r="B275">
            <v>10.711855169165998</v>
          </cell>
          <cell r="C275">
            <v>14.932427222021458</v>
          </cell>
        </row>
        <row r="276">
          <cell r="B276">
            <v>10.716466320844798</v>
          </cell>
          <cell r="C276">
            <v>14.910905454281577</v>
          </cell>
        </row>
        <row r="277">
          <cell r="B277">
            <v>10.721077472523598</v>
          </cell>
          <cell r="C277">
            <v>14.889625588506977</v>
          </cell>
        </row>
        <row r="278">
          <cell r="B278">
            <v>10.725688624202398</v>
          </cell>
          <cell r="C278">
            <v>14.868583959516346</v>
          </cell>
        </row>
        <row r="279">
          <cell r="B279">
            <v>10.730299775881198</v>
          </cell>
          <cell r="C279">
            <v>14.847776975800395</v>
          </cell>
        </row>
        <row r="280">
          <cell r="B280">
            <v>10.734910927559998</v>
          </cell>
          <cell r="C280">
            <v>14.827201117679998</v>
          </cell>
        </row>
        <row r="281">
          <cell r="B281">
            <v>10.739522079238798</v>
          </cell>
          <cell r="C281">
            <v>14.806852935519396</v>
          </cell>
        </row>
        <row r="282">
          <cell r="B282">
            <v>10.744133230917598</v>
          </cell>
          <cell r="C282">
            <v>14.786729047992459</v>
          </cell>
        </row>
        <row r="283">
          <cell r="B283">
            <v>10.748744382596398</v>
          </cell>
          <cell r="C283">
            <v>14.766826140400168</v>
          </cell>
        </row>
        <row r="284">
          <cell r="B284">
            <v>10.753355534275197</v>
          </cell>
          <cell r="C284">
            <v>14.747140963037598</v>
          </cell>
        </row>
        <row r="285">
          <cell r="B285">
            <v>10.757966685953997</v>
          </cell>
          <cell r="C285">
            <v>14.727670329608705</v>
          </cell>
        </row>
        <row r="286">
          <cell r="B286">
            <v>10.762577837632797</v>
          </cell>
          <cell r="C286">
            <v>14.708411115687271</v>
          </cell>
        </row>
        <row r="287">
          <cell r="B287">
            <v>10.767188989311599</v>
          </cell>
          <cell r="C287">
            <v>14.689360257222464</v>
          </cell>
        </row>
        <row r="288">
          <cell r="B288">
            <v>10.771800140990397</v>
          </cell>
          <cell r="C288">
            <v>14.670514749087506</v>
          </cell>
        </row>
        <row r="289">
          <cell r="B289">
            <v>10.776411292669197</v>
          </cell>
          <cell r="C289">
            <v>14.651871643670006</v>
          </cell>
        </row>
        <row r="290">
          <cell r="B290">
            <v>10.781022444347997</v>
          </cell>
          <cell r="C290">
            <v>14.633428049502569</v>
          </cell>
        </row>
        <row r="291">
          <cell r="B291">
            <v>10.785633596026797</v>
          </cell>
          <cell r="C291">
            <v>14.615181129932354</v>
          </cell>
        </row>
        <row r="292">
          <cell r="B292">
            <v>10.790244747705596</v>
          </cell>
          <cell r="C292">
            <v>14.597128101828268</v>
          </cell>
        </row>
        <row r="293">
          <cell r="B293">
            <v>10.794855899384396</v>
          </cell>
          <cell r="C293">
            <v>14.579266234324592</v>
          </cell>
        </row>
        <row r="294">
          <cell r="B294">
            <v>10.799467051063196</v>
          </cell>
          <cell r="C294">
            <v>14.561592847599821</v>
          </cell>
        </row>
        <row r="295">
          <cell r="B295">
            <v>10.804078202741998</v>
          </cell>
          <cell r="C295">
            <v>14.544105311689602</v>
          </cell>
        </row>
        <row r="296">
          <cell r="B296">
            <v>10.808689354420798</v>
          </cell>
          <cell r="C296">
            <v>14.526801045332618</v>
          </cell>
        </row>
        <row r="297">
          <cell r="B297">
            <v>10.813300506099598</v>
          </cell>
          <cell r="C297">
            <v>14.509677514848415</v>
          </cell>
        </row>
        <row r="298">
          <cell r="B298">
            <v>10.817911657778399</v>
          </cell>
          <cell r="C298">
            <v>14.492732233046077</v>
          </cell>
        </row>
        <row r="299">
          <cell r="B299">
            <v>10.822522809457197</v>
          </cell>
          <cell r="C299">
            <v>14.475962758162842</v>
          </cell>
        </row>
        <row r="300">
          <cell r="B300">
            <v>10.827133961135997</v>
          </cell>
          <cell r="C300">
            <v>14.459366692831633</v>
          </cell>
        </row>
        <row r="301">
          <cell r="B301">
            <v>10.831745112814799</v>
          </cell>
          <cell r="C301">
            <v>14.442941683076628</v>
          </cell>
        </row>
        <row r="302">
          <cell r="B302">
            <v>10.836356264493597</v>
          </cell>
          <cell r="C302">
            <v>14.426685417335984</v>
          </cell>
        </row>
        <row r="303">
          <cell r="B303">
            <v>10.840967416172399</v>
          </cell>
          <cell r="C303">
            <v>14.41059562551086</v>
          </cell>
        </row>
        <row r="304">
          <cell r="B304">
            <v>10.845578567851199</v>
          </cell>
          <cell r="C304">
            <v>14.39467007803988</v>
          </cell>
        </row>
        <row r="305">
          <cell r="B305">
            <v>10.850189719529997</v>
          </cell>
          <cell r="C305">
            <v>14.378906584998331</v>
          </cell>
        </row>
        <row r="306">
          <cell r="B306">
            <v>10.854800871208798</v>
          </cell>
          <cell r="C306">
            <v>14.363302995221211</v>
          </cell>
        </row>
        <row r="307">
          <cell r="B307">
            <v>10.859412022887597</v>
          </cell>
          <cell r="C307">
            <v>14.347857195449523</v>
          </cell>
        </row>
        <row r="308">
          <cell r="B308">
            <v>10.864023174566396</v>
          </cell>
          <cell r="C308">
            <v>14.332567109498989</v>
          </cell>
        </row>
        <row r="309">
          <cell r="B309">
            <v>10.868634326245198</v>
          </cell>
          <cell r="C309">
            <v>14.317430697450545</v>
          </cell>
        </row>
        <row r="310">
          <cell r="B310">
            <v>10.873245477923998</v>
          </cell>
          <cell r="C310">
            <v>14.302445954861996</v>
          </cell>
        </row>
        <row r="311">
          <cell r="B311">
            <v>10.877856629602798</v>
          </cell>
          <cell r="C311">
            <v>14.287610912000098</v>
          </cell>
        </row>
        <row r="312">
          <cell r="B312">
            <v>10.882467781281598</v>
          </cell>
          <cell r="C312">
            <v>14.272923633092521</v>
          </cell>
        </row>
        <row r="313">
          <cell r="B313">
            <v>10.887078932960396</v>
          </cell>
          <cell r="C313">
            <v>14.258382215599083</v>
          </cell>
        </row>
        <row r="314">
          <cell r="B314">
            <v>10.891690084639198</v>
          </cell>
          <cell r="C314">
            <v>14.243984789501649</v>
          </cell>
        </row>
        <row r="315">
          <cell r="B315">
            <v>10.896301236317997</v>
          </cell>
          <cell r="C315">
            <v>14.229729516612187</v>
          </cell>
        </row>
        <row r="316">
          <cell r="B316">
            <v>10.900912387996796</v>
          </cell>
          <cell r="C316">
            <v>14.215614589898399</v>
          </cell>
        </row>
        <row r="317">
          <cell r="B317">
            <v>10.905523539675597</v>
          </cell>
          <cell r="C317">
            <v>14.201638232826406</v>
          </cell>
        </row>
        <row r="318">
          <cell r="B318">
            <v>10.910134691354397</v>
          </cell>
          <cell r="C318">
            <v>14.187798698720053</v>
          </cell>
        </row>
        <row r="319">
          <cell r="B319">
            <v>10.914745843033199</v>
          </cell>
          <cell r="C319">
            <v>14.174094270136262</v>
          </cell>
        </row>
        <row r="320">
          <cell r="B320">
            <v>10.919356994711999</v>
          </cell>
          <cell r="C320">
            <v>14.160523258255996</v>
          </cell>
        </row>
        <row r="321">
          <cell r="B321">
            <v>10.923968146390798</v>
          </cell>
          <cell r="C321">
            <v>14.147084002290416</v>
          </cell>
        </row>
        <row r="322">
          <cell r="B322">
            <v>10.928579298069598</v>
          </cell>
          <cell r="C322">
            <v>14.133774868901741</v>
          </cell>
        </row>
        <row r="323">
          <cell r="B323">
            <v>10.933190449748398</v>
          </cell>
          <cell r="C323">
            <v>14.120594251638394</v>
          </cell>
        </row>
        <row r="324">
          <cell r="B324">
            <v>10.937801601427198</v>
          </cell>
          <cell r="C324">
            <v>14.107540570384089</v>
          </cell>
        </row>
        <row r="325">
          <cell r="B325">
            <v>10.942412753105998</v>
          </cell>
          <cell r="C325">
            <v>14.094612270820344</v>
          </cell>
        </row>
        <row r="326">
          <cell r="B326">
            <v>10.947023904784798</v>
          </cell>
          <cell r="C326">
            <v>14.08180782390215</v>
          </cell>
        </row>
        <row r="327">
          <cell r="B327">
            <v>10.951635056463598</v>
          </cell>
          <cell r="C327">
            <v>14.069125725346373</v>
          </cell>
        </row>
        <row r="328">
          <cell r="B328">
            <v>10.956246208142398</v>
          </cell>
          <cell r="C328">
            <v>14.056564495132488</v>
          </cell>
        </row>
        <row r="329">
          <cell r="B329">
            <v>10.960857359821198</v>
          </cell>
          <cell r="C329">
            <v>14.044122677015416</v>
          </cell>
        </row>
        <row r="330">
          <cell r="B330">
            <v>10.965468511499997</v>
          </cell>
          <cell r="C330">
            <v>14.031798838049996</v>
          </cell>
        </row>
        <row r="331">
          <cell r="B331">
            <v>10.970079663178797</v>
          </cell>
          <cell r="C331">
            <v>14.019591568126847</v>
          </cell>
        </row>
        <row r="332">
          <cell r="B332">
            <v>10.974690814857597</v>
          </cell>
          <cell r="C332">
            <v>14.007499479519275</v>
          </cell>
        </row>
        <row r="333">
          <cell r="B333">
            <v>10.979301966536397</v>
          </cell>
          <cell r="C333">
            <v>13.995521206440923</v>
          </cell>
        </row>
        <row r="334">
          <cell r="B334">
            <v>10.983913118215197</v>
          </cell>
          <cell r="C334">
            <v>13.983655404613895</v>
          </cell>
        </row>
        <row r="335">
          <cell r="B335">
            <v>10.988524269893997</v>
          </cell>
          <cell r="C335">
            <v>13.971900750846997</v>
          </cell>
        </row>
        <row r="336">
          <cell r="B336">
            <v>10.993135421572797</v>
          </cell>
          <cell r="C336">
            <v>13.960255942623899</v>
          </cell>
        </row>
        <row r="337">
          <cell r="B337">
            <v>10.997746573251597</v>
          </cell>
          <cell r="C337">
            <v>13.948719697700893</v>
          </cell>
        </row>
        <row r="338">
          <cell r="B338">
            <v>11.002357724930397</v>
          </cell>
          <cell r="C338">
            <v>13.937290753714032</v>
          </cell>
        </row>
        <row r="339">
          <cell r="B339">
            <v>11.006968876609198</v>
          </cell>
          <cell r="C339">
            <v>13.925967867795331</v>
          </cell>
        </row>
        <row r="340">
          <cell r="B340">
            <v>11.011580028287996</v>
          </cell>
          <cell r="C340">
            <v>13.914749816197844</v>
          </cell>
        </row>
        <row r="341">
          <cell r="B341">
            <v>11.016191179966796</v>
          </cell>
          <cell r="C341">
            <v>13.903635393929374</v>
          </cell>
        </row>
        <row r="342">
          <cell r="B342">
            <v>11.020802331645596</v>
          </cell>
          <cell r="C342">
            <v>13.892623414394551</v>
          </cell>
        </row>
        <row r="343">
          <cell r="B343">
            <v>11.025413483324398</v>
          </cell>
          <cell r="C343">
            <v>13.88171270904509</v>
          </cell>
        </row>
        <row r="344">
          <cell r="B344">
            <v>11.030024635003199</v>
          </cell>
          <cell r="C344">
            <v>13.870902127037962</v>
          </cell>
        </row>
        <row r="345">
          <cell r="B345">
            <v>11.034635786681998</v>
          </cell>
          <cell r="C345">
            <v>13.860190534901372</v>
          </cell>
        </row>
        <row r="346">
          <cell r="B346">
            <v>11.039246938360797</v>
          </cell>
          <cell r="C346">
            <v>13.849576816208216</v>
          </cell>
        </row>
        <row r="347">
          <cell r="B347">
            <v>11.043858090039599</v>
          </cell>
          <cell r="C347">
            <v>13.839059871256875</v>
          </cell>
        </row>
        <row r="348">
          <cell r="B348">
            <v>11.048469241718397</v>
          </cell>
          <cell r="C348">
            <v>13.828638616759196</v>
          </cell>
        </row>
        <row r="349">
          <cell r="B349">
            <v>11.053080393397197</v>
          </cell>
          <cell r="C349">
            <v>13.818311985535399</v>
          </cell>
        </row>
        <row r="350">
          <cell r="B350">
            <v>11.057691545075999</v>
          </cell>
          <cell r="C350">
            <v>13.808078926215774</v>
          </cell>
        </row>
        <row r="351">
          <cell r="B351">
            <v>11.062302696754797</v>
          </cell>
          <cell r="C351">
            <v>13.797938402948983</v>
          </cell>
        </row>
        <row r="352">
          <cell r="B352">
            <v>11.066913848433598</v>
          </cell>
          <cell r="C352">
            <v>13.787889395116798</v>
          </cell>
        </row>
        <row r="353">
          <cell r="B353">
            <v>11.071525000112398</v>
          </cell>
          <cell r="C353">
            <v>13.777930897055098</v>
          </cell>
        </row>
        <row r="354">
          <cell r="B354">
            <v>11.076136151791196</v>
          </cell>
          <cell r="C354">
            <v>13.768061917781001</v>
          </cell>
        </row>
        <row r="355">
          <cell r="B355">
            <v>11.080747303469998</v>
          </cell>
          <cell r="C355">
            <v>13.758281480725906</v>
          </cell>
        </row>
        <row r="356">
          <cell r="B356">
            <v>11.085358455148798</v>
          </cell>
          <cell r="C356">
            <v>13.748588623474397</v>
          </cell>
        </row>
        <row r="357">
          <cell r="B357">
            <v>11.089969606827598</v>
          </cell>
          <cell r="C357">
            <v>13.738982397508744</v>
          </cell>
        </row>
        <row r="358">
          <cell r="B358">
            <v>11.094580758506396</v>
          </cell>
          <cell r="C358">
            <v>13.729461867958952</v>
          </cell>
        </row>
        <row r="359">
          <cell r="B359">
            <v>11.099191910185196</v>
          </cell>
          <cell r="C359">
            <v>13.720026113358188</v>
          </cell>
        </row>
        <row r="360">
          <cell r="B360">
            <v>11.103803061863998</v>
          </cell>
          <cell r="C360">
            <v>13.710674225403427</v>
          </cell>
        </row>
        <row r="361">
          <cell r="B361">
            <v>11.108414213542797</v>
          </cell>
          <cell r="C361">
            <v>13.701405308721217</v>
          </cell>
        </row>
        <row r="362">
          <cell r="B362">
            <v>11.113025365221597</v>
          </cell>
          <cell r="C362">
            <v>13.692218480638456</v>
          </cell>
        </row>
        <row r="363">
          <cell r="B363">
            <v>11.117636516900397</v>
          </cell>
          <cell r="C363">
            <v>13.68311287095797</v>
          </cell>
        </row>
        <row r="364">
          <cell r="B364">
            <v>11.122247668579195</v>
          </cell>
          <cell r="C364">
            <v>13.674087621738893</v>
          </cell>
        </row>
        <row r="365">
          <cell r="B365">
            <v>11.126858820257995</v>
          </cell>
          <cell r="C365">
            <v>13.66514188708163</v>
          </cell>
        </row>
        <row r="366">
          <cell r="B366">
            <v>11.131469971936799</v>
          </cell>
          <cell r="C366">
            <v>13.656274832917347</v>
          </cell>
        </row>
        <row r="367">
          <cell r="B367">
            <v>11.136081123615599</v>
          </cell>
          <cell r="C367">
            <v>13.647485636801871</v>
          </cell>
        </row>
        <row r="368">
          <cell r="B368">
            <v>11.140692275294398</v>
          </cell>
          <cell r="C368">
            <v>13.638773487713863</v>
          </cell>
        </row>
        <row r="369">
          <cell r="B369">
            <v>11.1453034269732</v>
          </cell>
          <cell r="C369">
            <v>13.630137585857186</v>
          </cell>
        </row>
        <row r="370">
          <cell r="B370">
            <v>11.149914578651996</v>
          </cell>
          <cell r="C370">
            <v>13.621577142467375</v>
          </cell>
        </row>
        <row r="371">
          <cell r="B371">
            <v>11.154525730330798</v>
          </cell>
          <cell r="C371">
            <v>13.613091379622098</v>
          </cell>
        </row>
        <row r="372">
          <cell r="B372">
            <v>11.159136882009598</v>
          </cell>
          <cell r="C372">
            <v>13.604679530055483</v>
          </cell>
        </row>
        <row r="373">
          <cell r="B373">
            <v>11.163748033688398</v>
          </cell>
          <cell r="C373">
            <v>13.596340836976278</v>
          </cell>
        </row>
        <row r="374">
          <cell r="B374">
            <v>11.168359185367198</v>
          </cell>
          <cell r="C374">
            <v>13.588074553889717</v>
          </cell>
        </row>
        <row r="375">
          <cell r="B375">
            <v>11.172970337045996</v>
          </cell>
          <cell r="C375">
            <v>13.579879944422997</v>
          </cell>
        </row>
        <row r="376">
          <cell r="B376">
            <v>11.177581488724798</v>
          </cell>
          <cell r="C376">
            <v>13.57175628215429</v>
          </cell>
        </row>
        <row r="377">
          <cell r="B377">
            <v>11.182192640403597</v>
          </cell>
          <cell r="C377">
            <v>13.56370285044523</v>
          </cell>
        </row>
        <row r="378">
          <cell r="B378">
            <v>11.186803792082397</v>
          </cell>
          <cell r="C378">
            <v>13.555718942276766</v>
          </cell>
        </row>
        <row r="379">
          <cell r="B379">
            <v>11.191414943761197</v>
          </cell>
          <cell r="C379">
            <v>13.54780386008829</v>
          </cell>
        </row>
        <row r="380">
          <cell r="B380">
            <v>11.196026095439999</v>
          </cell>
          <cell r="C380">
            <v>13.539956915619996</v>
          </cell>
        </row>
        <row r="381">
          <cell r="B381">
            <v>11.200637247118799</v>
          </cell>
          <cell r="C381">
            <v>13.532177429758399</v>
          </cell>
        </row>
        <row r="382">
          <cell r="B382">
            <v>11.205248398797597</v>
          </cell>
          <cell r="C382">
            <v>13.524464732384891</v>
          </cell>
        </row>
        <row r="383">
          <cell r="B383">
            <v>11.209859550476397</v>
          </cell>
          <cell r="C383">
            <v>13.516818162227308</v>
          </cell>
        </row>
        <row r="384">
          <cell r="B384">
            <v>11.214470702155197</v>
          </cell>
          <cell r="C384">
            <v>13.509237066714437</v>
          </cell>
        </row>
        <row r="385">
          <cell r="B385">
            <v>11.219081853833998</v>
          </cell>
          <cell r="C385">
            <v>13.501720801833391</v>
          </cell>
        </row>
        <row r="386">
          <cell r="B386">
            <v>11.223693005512798</v>
          </cell>
          <cell r="C386">
            <v>13.494268731989729</v>
          </cell>
        </row>
        <row r="387">
          <cell r="B387">
            <v>11.228304157191596</v>
          </cell>
          <cell r="C387">
            <v>13.486880229870387</v>
          </cell>
        </row>
        <row r="388">
          <cell r="B388">
            <v>11.232915308870396</v>
          </cell>
          <cell r="C388">
            <v>13.479554676309224</v>
          </cell>
        </row>
        <row r="389">
          <cell r="B389">
            <v>11.237526460549198</v>
          </cell>
          <cell r="C389">
            <v>13.47229146015518</v>
          </cell>
        </row>
        <row r="390">
          <cell r="B390">
            <v>11.242137612227998</v>
          </cell>
          <cell r="C390">
            <v>13.465089978143029</v>
          </cell>
        </row>
        <row r="391">
          <cell r="B391">
            <v>11.246748763906799</v>
          </cell>
          <cell r="C391">
            <v>13.45794963476658</v>
          </cell>
        </row>
        <row r="392">
          <cell r="B392">
            <v>11.251359915585599</v>
          </cell>
          <cell r="C392">
            <v>13.450869842154335</v>
          </cell>
        </row>
        <row r="393">
          <cell r="B393">
            <v>11.255971067264397</v>
          </cell>
          <cell r="C393">
            <v>13.443850019947531</v>
          </cell>
        </row>
        <row r="394">
          <cell r="B394">
            <v>11.260582218943197</v>
          </cell>
          <cell r="C394">
            <v>13.436889595180514</v>
          </cell>
        </row>
        <row r="395">
          <cell r="B395">
            <v>11.265193370621997</v>
          </cell>
          <cell r="C395">
            <v>13.429988002163379</v>
          </cell>
        </row>
        <row r="396">
          <cell r="B396">
            <v>11.269804522300799</v>
          </cell>
          <cell r="C396">
            <v>13.42314468236685</v>
          </cell>
        </row>
        <row r="397">
          <cell r="B397">
            <v>11.274415673979599</v>
          </cell>
          <cell r="C397">
            <v>13.416359084309354</v>
          </cell>
        </row>
        <row r="398">
          <cell r="B398">
            <v>11.279026825658399</v>
          </cell>
          <cell r="C398">
            <v>13.409630663446178</v>
          </cell>
        </row>
        <row r="399">
          <cell r="B399">
            <v>11.283637977337197</v>
          </cell>
          <cell r="C399">
            <v>13.40295888206076</v>
          </cell>
        </row>
        <row r="400">
          <cell r="B400">
            <v>11.288249129015997</v>
          </cell>
          <cell r="C400">
            <v>13.396343209157996</v>
          </cell>
        </row>
        <row r="401">
          <cell r="B401">
            <v>11.292860280694798</v>
          </cell>
          <cell r="C401">
            <v>13.389783120359548</v>
          </cell>
        </row>
        <row r="402">
          <cell r="B402">
            <v>11.297471432373598</v>
          </cell>
          <cell r="C402">
            <v>13.383278097801083</v>
          </cell>
        </row>
        <row r="403">
          <cell r="B403">
            <v>11.302082584052398</v>
          </cell>
          <cell r="C403">
            <v>13.37682763003146</v>
          </cell>
        </row>
        <row r="404">
          <cell r="B404">
            <v>11.306693735731196</v>
          </cell>
          <cell r="C404">
            <v>13.370431211913745</v>
          </cell>
        </row>
        <row r="405">
          <cell r="B405">
            <v>11.311304887409996</v>
          </cell>
          <cell r="C405">
            <v>13.364088344528074</v>
          </cell>
        </row>
        <row r="406">
          <cell r="B406">
            <v>11.315916039088796</v>
          </cell>
          <cell r="C406">
            <v>13.3577985350763</v>
          </cell>
        </row>
        <row r="407">
          <cell r="B407">
            <v>11.320527190767598</v>
          </cell>
          <cell r="C407">
            <v>13.351561296788384</v>
          </cell>
        </row>
        <row r="408">
          <cell r="B408">
            <v>11.325138342446397</v>
          </cell>
          <cell r="C408">
            <v>13.345376148830516</v>
          </cell>
        </row>
        <row r="409">
          <cell r="B409">
            <v>11.329749494125197</v>
          </cell>
          <cell r="C409">
            <v>13.339242616214877</v>
          </cell>
        </row>
        <row r="410">
          <cell r="B410">
            <v>11.334360645803999</v>
          </cell>
          <cell r="C410">
            <v>13.333160229711087</v>
          </cell>
        </row>
        <row r="411">
          <cell r="B411">
            <v>11.338971797482795</v>
          </cell>
          <cell r="C411">
            <v>13.327128525759223</v>
          </cell>
        </row>
        <row r="412">
          <cell r="B412">
            <v>11.343582949161597</v>
          </cell>
          <cell r="C412">
            <v>13.321147046384411</v>
          </cell>
        </row>
        <row r="413">
          <cell r="B413">
            <v>11.348194100840399</v>
          </cell>
          <cell r="C413">
            <v>13.31521533911299</v>
          </cell>
        </row>
        <row r="414">
          <cell r="B414">
            <v>11.352805252519198</v>
          </cell>
          <cell r="C414">
            <v>13.309332956890135</v>
          </cell>
        </row>
        <row r="415">
          <cell r="B415">
            <v>11.357416404197998</v>
          </cell>
          <cell r="C415">
            <v>13.303499457998997</v>
          </cell>
        </row>
        <row r="416">
          <cell r="B416">
            <v>11.362027555876796</v>
          </cell>
          <cell r="C416">
            <v>13.297714405981253</v>
          </cell>
        </row>
        <row r="417">
          <cell r="B417">
            <v>11.366638707555598</v>
          </cell>
          <cell r="C417">
            <v>13.291977369559104</v>
          </cell>
        </row>
        <row r="418">
          <cell r="B418">
            <v>11.371249859234398</v>
          </cell>
          <cell r="C418">
            <v>13.286287922558618</v>
          </cell>
        </row>
        <row r="419">
          <cell r="B419">
            <v>11.375861010913198</v>
          </cell>
          <cell r="C419">
            <v>13.280645643834472</v>
          </cell>
        </row>
        <row r="420">
          <cell r="B420">
            <v>11.380472162591998</v>
          </cell>
          <cell r="C420">
            <v>13.275050117195997</v>
          </cell>
        </row>
        <row r="421">
          <cell r="B421">
            <v>11.385083314270796</v>
          </cell>
          <cell r="C421">
            <v>13.269500931334516</v>
          </cell>
        </row>
        <row r="422">
          <cell r="B422">
            <v>11.389694465949596</v>
          </cell>
          <cell r="C422">
            <v>13.263997679751991</v>
          </cell>
        </row>
        <row r="423">
          <cell r="B423">
            <v>11.394305617628397</v>
          </cell>
          <cell r="C423">
            <v>13.258539960690875</v>
          </cell>
        </row>
        <row r="424">
          <cell r="B424">
            <v>11.398916769307197</v>
          </cell>
          <cell r="C424">
            <v>13.253127377065224</v>
          </cell>
        </row>
        <row r="425">
          <cell r="B425">
            <v>11.403527920985997</v>
          </cell>
          <cell r="C425">
            <v>13.247759536392996</v>
          </cell>
        </row>
        <row r="426">
          <cell r="B426">
            <v>11.408139072664799</v>
          </cell>
          <cell r="C426">
            <v>13.242436050729507</v>
          </cell>
        </row>
        <row r="427">
          <cell r="B427">
            <v>11.412750224343599</v>
          </cell>
          <cell r="C427">
            <v>13.237156536602058</v>
          </cell>
        </row>
        <row r="428">
          <cell r="B428">
            <v>11.417361376022397</v>
          </cell>
          <cell r="C428">
            <v>13.231920614945681</v>
          </cell>
        </row>
        <row r="429">
          <cell r="B429">
            <v>11.421972527701197</v>
          </cell>
          <cell r="C429">
            <v>13.226727911039998</v>
          </cell>
        </row>
        <row r="430">
          <cell r="B430">
            <v>11.426583679379997</v>
          </cell>
          <cell r="C430">
            <v>13.221578054447141</v>
          </cell>
        </row>
        <row r="431">
          <cell r="B431">
            <v>11.431194831058797</v>
          </cell>
          <cell r="C431">
            <v>13.216470678950763</v>
          </cell>
        </row>
        <row r="432">
          <cell r="B432">
            <v>11.435805982737598</v>
          </cell>
          <cell r="C432">
            <v>13.211405422496069</v>
          </cell>
        </row>
        <row r="433">
          <cell r="B433">
            <v>11.440417134416396</v>
          </cell>
          <cell r="C433">
            <v>13.206381927130861</v>
          </cell>
        </row>
        <row r="434">
          <cell r="B434">
            <v>11.445028286095196</v>
          </cell>
          <cell r="C434">
            <v>13.201399838947596</v>
          </cell>
        </row>
        <row r="435">
          <cell r="B435">
            <v>11.449639437773996</v>
          </cell>
          <cell r="C435">
            <v>13.196458808026433</v>
          </cell>
        </row>
        <row r="436">
          <cell r="B436">
            <v>11.454250589452798</v>
          </cell>
          <cell r="C436">
            <v>13.191558488379208</v>
          </cell>
        </row>
        <row r="437">
          <cell r="B437">
            <v>11.458861741131599</v>
          </cell>
          <cell r="C437">
            <v>13.186698537894369</v>
          </cell>
        </row>
        <row r="438">
          <cell r="B438">
            <v>11.463472892810399</v>
          </cell>
          <cell r="C438">
            <v>13.18187861828285</v>
          </cell>
        </row>
        <row r="439">
          <cell r="B439">
            <v>11.468084044489199</v>
          </cell>
          <cell r="C439">
            <v>13.177098395024823</v>
          </cell>
        </row>
        <row r="440">
          <cell r="B440">
            <v>11.472695196167997</v>
          </cell>
          <cell r="C440">
            <v>13.172357537317332</v>
          </cell>
        </row>
        <row r="441">
          <cell r="B441">
            <v>11.477306347846797</v>
          </cell>
          <cell r="C441">
            <v>13.167655718022845</v>
          </cell>
        </row>
        <row r="442">
          <cell r="B442">
            <v>11.481917499525599</v>
          </cell>
          <cell r="C442">
            <v>13.1629926136186</v>
          </cell>
        </row>
        <row r="443">
          <cell r="B443">
            <v>11.486528651204399</v>
          </cell>
          <cell r="C443">
            <v>13.158367904146827</v>
          </cell>
        </row>
        <row r="444">
          <cell r="B444">
            <v>11.491139802883199</v>
          </cell>
          <cell r="C444">
            <v>13.153781273165773</v>
          </cell>
        </row>
        <row r="445">
          <cell r="B445">
            <v>11.495750954561997</v>
          </cell>
          <cell r="C445">
            <v>13.149232407701545</v>
          </cell>
        </row>
        <row r="446">
          <cell r="B446">
            <v>11.500362106240797</v>
          </cell>
          <cell r="C446">
            <v>13.144720998200725</v>
          </cell>
        </row>
        <row r="447">
          <cell r="B447">
            <v>11.504973257919596</v>
          </cell>
          <cell r="C447">
            <v>13.140246738483777</v>
          </cell>
        </row>
        <row r="448">
          <cell r="B448">
            <v>11.509584409598398</v>
          </cell>
          <cell r="C448">
            <v>13.135809325699197</v>
          </cell>
        </row>
        <row r="449">
          <cell r="B449">
            <v>11.514195561277198</v>
          </cell>
          <cell r="C449">
            <v>13.131408460278434</v>
          </cell>
        </row>
        <row r="450">
          <cell r="B450">
            <v>11.518806712955996</v>
          </cell>
          <cell r="C450">
            <v>13.12704384589151</v>
          </cell>
        </row>
        <row r="451">
          <cell r="B451">
            <v>11.523417864634796</v>
          </cell>
          <cell r="C451">
            <v>13.122715189403381</v>
          </cell>
        </row>
        <row r="452">
          <cell r="B452">
            <v>11.528029016313596</v>
          </cell>
          <cell r="C452">
            <v>13.118422200830992</v>
          </cell>
        </row>
        <row r="453">
          <cell r="B453">
            <v>11.532640167992398</v>
          </cell>
          <cell r="C453">
            <v>13.114164593301021</v>
          </cell>
        </row>
        <row r="454">
          <cell r="B454">
            <v>11.537251319671197</v>
          </cell>
          <cell r="C454">
            <v>13.109942083008324</v>
          </cell>
        </row>
        <row r="455">
          <cell r="B455">
            <v>11.541862471349997</v>
          </cell>
          <cell r="C455">
            <v>13.105754389174997</v>
          </cell>
        </row>
        <row r="456">
          <cell r="B456">
            <v>11.546473623028797</v>
          </cell>
          <cell r="C456">
            <v>13.101601234010143</v>
          </cell>
        </row>
        <row r="457">
          <cell r="B457">
            <v>11.551084774707595</v>
          </cell>
          <cell r="C457">
            <v>13.097482342670244</v>
          </cell>
        </row>
        <row r="458">
          <cell r="B458">
            <v>11.555695926386397</v>
          </cell>
          <cell r="C458">
            <v>13.09339744322018</v>
          </cell>
        </row>
        <row r="459">
          <cell r="B459">
            <v>11.560307078065199</v>
          </cell>
          <cell r="C459">
            <v>13.089346266594866</v>
          </cell>
        </row>
        <row r="460">
          <cell r="B460">
            <v>11.564918229743999</v>
          </cell>
          <cell r="C460">
            <v>13.08532854656147</v>
          </cell>
        </row>
        <row r="461">
          <cell r="B461">
            <v>11.569529381422798</v>
          </cell>
          <cell r="C461">
            <v>13.081344019682264</v>
          </cell>
        </row>
        <row r="462">
          <cell r="B462">
            <v>11.574140533101597</v>
          </cell>
          <cell r="C462">
            <v>13.077392425278022</v>
          </cell>
        </row>
        <row r="463">
          <cell r="B463">
            <v>11.578751684780396</v>
          </cell>
          <cell r="C463">
            <v>13.073473505392025</v>
          </cell>
        </row>
        <row r="464">
          <cell r="B464">
            <v>11.583362836459198</v>
          </cell>
          <cell r="C464">
            <v>13.069587004754597</v>
          </cell>
        </row>
        <row r="465">
          <cell r="B465">
            <v>11.587973988137998</v>
          </cell>
          <cell r="C465">
            <v>13.065732670748217</v>
          </cell>
        </row>
        <row r="466">
          <cell r="B466">
            <v>11.592585139816798</v>
          </cell>
          <cell r="C466">
            <v>13.061910253373163</v>
          </cell>
        </row>
        <row r="467">
          <cell r="B467">
            <v>11.597196291495599</v>
          </cell>
          <cell r="C467">
            <v>13.058119505213689</v>
          </cell>
        </row>
        <row r="468">
          <cell r="B468">
            <v>11.601807443174396</v>
          </cell>
          <cell r="C468">
            <v>13.054360181404723</v>
          </cell>
        </row>
        <row r="469">
          <cell r="B469">
            <v>11.606418594853197</v>
          </cell>
          <cell r="C469">
            <v>13.050632039599092</v>
          </cell>
        </row>
        <row r="470">
          <cell r="B470">
            <v>11.611029746531997</v>
          </cell>
          <cell r="C470">
            <v>13.046934839935229</v>
          </cell>
        </row>
        <row r="471">
          <cell r="B471">
            <v>11.615640898210797</v>
          </cell>
          <cell r="C471">
            <v>13.043268345005398</v>
          </cell>
        </row>
        <row r="472">
          <cell r="B472">
            <v>11.620252049889597</v>
          </cell>
          <cell r="C472">
            <v>13.039632319824388</v>
          </cell>
        </row>
        <row r="473">
          <cell r="B473">
            <v>11.624863201568399</v>
          </cell>
          <cell r="C473">
            <v>13.036026531798703</v>
          </cell>
        </row>
        <row r="474">
          <cell r="B474">
            <v>11.629474353247197</v>
          </cell>
          <cell r="C474">
            <v>13.032450750696187</v>
          </cell>
        </row>
        <row r="475">
          <cell r="B475">
            <v>11.634085504925997</v>
          </cell>
          <cell r="C475">
            <v>13.028904748616162</v>
          </cell>
        </row>
        <row r="476">
          <cell r="B476">
            <v>11.638696656604797</v>
          </cell>
          <cell r="C476">
            <v>13.025388299959973</v>
          </cell>
        </row>
        <row r="477">
          <cell r="B477">
            <v>11.643307808283597</v>
          </cell>
          <cell r="C477">
            <v>13.021901181401999</v>
          </cell>
        </row>
        <row r="478">
          <cell r="B478">
            <v>11.647918959962398</v>
          </cell>
          <cell r="C478">
            <v>13.018443171861097</v>
          </cell>
        </row>
        <row r="479">
          <cell r="B479">
            <v>11.652530111641195</v>
          </cell>
          <cell r="C479">
            <v>13.015014052472475</v>
          </cell>
        </row>
        <row r="480">
          <cell r="B480">
            <v>11.657141263319996</v>
          </cell>
          <cell r="C480">
            <v>13.011613606559997</v>
          </cell>
        </row>
        <row r="481">
          <cell r="B481">
            <v>11.661752414998796</v>
          </cell>
          <cell r="C481">
            <v>13.008241619608874</v>
          </cell>
        </row>
        <row r="482">
          <cell r="B482">
            <v>11.666363566677596</v>
          </cell>
          <cell r="C482">
            <v>13.004897879238797</v>
          </cell>
        </row>
        <row r="483">
          <cell r="B483">
            <v>11.670974718356399</v>
          </cell>
          <cell r="C483">
            <v>13.001582175177454</v>
          </cell>
        </row>
        <row r="484">
          <cell r="B484">
            <v>11.675585870035199</v>
          </cell>
          <cell r="C484">
            <v>12.998294299234429</v>
          </cell>
        </row>
        <row r="485">
          <cell r="B485">
            <v>11.680197021713999</v>
          </cell>
          <cell r="C485">
            <v>12.995034045275515</v>
          </cell>
        </row>
        <row r="486">
          <cell r="B486">
            <v>11.684808173392797</v>
          </cell>
          <cell r="C486">
            <v>12.991801209197382</v>
          </cell>
        </row>
        <row r="487">
          <cell r="B487">
            <v>11.689419325071597</v>
          </cell>
          <cell r="C487">
            <v>12.988595588902628</v>
          </cell>
        </row>
        <row r="488">
          <cell r="B488">
            <v>11.694030476750397</v>
          </cell>
          <cell r="C488">
            <v>12.985416984275197</v>
          </cell>
        </row>
        <row r="489">
          <cell r="B489">
            <v>11.698641628429199</v>
          </cell>
          <cell r="C489">
            <v>12.982265197156162</v>
          </cell>
        </row>
        <row r="490">
          <cell r="B490">
            <v>11.703252780107999</v>
          </cell>
          <cell r="C490">
            <v>12.979140031319849</v>
          </cell>
        </row>
        <row r="491">
          <cell r="B491">
            <v>11.707863931786797</v>
          </cell>
          <cell r="C491">
            <v>12.976041292450331</v>
          </cell>
        </row>
        <row r="492">
          <cell r="B492">
            <v>11.712475083465597</v>
          </cell>
          <cell r="C492">
            <v>12.972968788118234</v>
          </cell>
        </row>
        <row r="493">
          <cell r="B493">
            <v>11.717086235144397</v>
          </cell>
          <cell r="C493">
            <v>12.969922327757914</v>
          </cell>
        </row>
        <row r="494">
          <cell r="B494">
            <v>11.721697386823198</v>
          </cell>
          <cell r="C494">
            <v>12.966901722644929</v>
          </cell>
        </row>
        <row r="495">
          <cell r="B495">
            <v>11.726308538501998</v>
          </cell>
          <cell r="C495">
            <v>12.96390678587389</v>
          </cell>
        </row>
        <row r="496">
          <cell r="B496">
            <v>11.730919690180798</v>
          </cell>
          <cell r="C496">
            <v>12.960937332336552</v>
          </cell>
        </row>
        <row r="497">
          <cell r="B497">
            <v>11.735530841859596</v>
          </cell>
          <cell r="C497">
            <v>12.957993178700301</v>
          </cell>
        </row>
        <row r="498">
          <cell r="B498">
            <v>11.740141993538396</v>
          </cell>
          <cell r="C498">
            <v>12.9550741433869</v>
          </cell>
        </row>
        <row r="499">
          <cell r="B499">
            <v>11.744753145217198</v>
          </cell>
          <cell r="C499">
            <v>12.952180046551558</v>
          </cell>
        </row>
        <row r="500">
          <cell r="B500">
            <v>11.749364296895997</v>
          </cell>
          <cell r="C500">
            <v>12.949310710062283</v>
          </cell>
        </row>
        <row r="501">
          <cell r="B501">
            <v>11.753975448574797</v>
          </cell>
          <cell r="C501">
            <v>12.946465957479559</v>
          </cell>
        </row>
        <row r="502">
          <cell r="B502">
            <v>11.758586600253597</v>
          </cell>
          <cell r="C502">
            <v>12.943645614036276</v>
          </cell>
        </row>
        <row r="503">
          <cell r="B503">
            <v>11.763197751932395</v>
          </cell>
          <cell r="C503">
            <v>12.940849506617971</v>
          </cell>
        </row>
        <row r="504">
          <cell r="B504">
            <v>11.767808903611195</v>
          </cell>
          <cell r="C504">
            <v>12.938077463743335</v>
          </cell>
        </row>
        <row r="505">
          <cell r="B505">
            <v>11.772420055289997</v>
          </cell>
          <cell r="C505">
            <v>12.935329315544998</v>
          </cell>
        </row>
        <row r="506">
          <cell r="B506">
            <v>11.777031206968799</v>
          </cell>
          <cell r="C506">
            <v>12.932604893750593</v>
          </cell>
        </row>
        <row r="507">
          <cell r="B507">
            <v>11.781642358647598</v>
          </cell>
          <cell r="C507">
            <v>12.929904031664078</v>
          </cell>
        </row>
        <row r="508">
          <cell r="B508">
            <v>11.786253510326397</v>
          </cell>
          <cell r="C508">
            <v>12.927226564147311</v>
          </cell>
        </row>
        <row r="509">
          <cell r="B509">
            <v>11.790864662005196</v>
          </cell>
          <cell r="C509">
            <v>12.924572327601897</v>
          </cell>
        </row>
        <row r="510">
          <cell r="B510">
            <v>11.795475813683998</v>
          </cell>
          <cell r="C510">
            <v>12.921941159951299</v>
          </cell>
        </row>
        <row r="511">
          <cell r="B511">
            <v>11.800086965362798</v>
          </cell>
          <cell r="C511">
            <v>12.919332900623163</v>
          </cell>
        </row>
        <row r="512">
          <cell r="B512">
            <v>11.804698117041598</v>
          </cell>
          <cell r="C512">
            <v>12.916747390531906</v>
          </cell>
        </row>
        <row r="513">
          <cell r="B513">
            <v>11.809309268720398</v>
          </cell>
          <cell r="C513">
            <v>12.914184472061581</v>
          </cell>
        </row>
        <row r="514">
          <cell r="B514">
            <v>11.813920420399199</v>
          </cell>
          <cell r="C514">
            <v>12.911643989048907</v>
          </cell>
        </row>
        <row r="515">
          <cell r="B515">
            <v>11.818531572077998</v>
          </cell>
          <cell r="C515">
            <v>12.909125786766586</v>
          </cell>
        </row>
        <row r="516">
          <cell r="B516">
            <v>11.823142723756797</v>
          </cell>
          <cell r="C516">
            <v>12.906629711906838</v>
          </cell>
        </row>
        <row r="517">
          <cell r="B517">
            <v>11.827753875435597</v>
          </cell>
          <cell r="C517">
            <v>12.904155612565166</v>
          </cell>
        </row>
        <row r="518">
          <cell r="B518">
            <v>11.832365027114397</v>
          </cell>
          <cell r="C518">
            <v>12.901703338224321</v>
          </cell>
        </row>
        <row r="519">
          <cell r="B519">
            <v>11.836976178793199</v>
          </cell>
          <cell r="C519">
            <v>12.899272739738509</v>
          </cell>
        </row>
        <row r="520">
          <cell r="B520">
            <v>11.841587330471995</v>
          </cell>
          <cell r="C520">
            <v>12.896863669317815</v>
          </cell>
        </row>
        <row r="521">
          <cell r="B521">
            <v>11.846198482150797</v>
          </cell>
          <cell r="C521">
            <v>12.89447598051281</v>
          </cell>
        </row>
        <row r="522">
          <cell r="B522">
            <v>11.850809633829597</v>
          </cell>
          <cell r="C522">
            <v>12.892109528199413</v>
          </cell>
        </row>
        <row r="523">
          <cell r="B523">
            <v>11.855420785508397</v>
          </cell>
          <cell r="C523">
            <v>12.889764168563905</v>
          </cell>
        </row>
        <row r="524">
          <cell r="B524">
            <v>11.860031937187198</v>
          </cell>
          <cell r="C524">
            <v>12.887439759088196</v>
          </cell>
        </row>
        <row r="525">
          <cell r="B525">
            <v>11.864643088865998</v>
          </cell>
          <cell r="C525">
            <v>12.885136158535245</v>
          </cell>
        </row>
        <row r="526">
          <cell r="B526">
            <v>11.869254240544796</v>
          </cell>
          <cell r="C526">
            <v>12.882853226934728</v>
          </cell>
        </row>
        <row r="527">
          <cell r="B527">
            <v>11.873865392223596</v>
          </cell>
          <cell r="C527">
            <v>12.880590825568845</v>
          </cell>
        </row>
        <row r="528">
          <cell r="B528">
            <v>11.878476543902396</v>
          </cell>
          <cell r="C528">
            <v>12.878348816958338</v>
          </cell>
        </row>
        <row r="529">
          <cell r="B529">
            <v>11.883087695581196</v>
          </cell>
          <cell r="C529">
            <v>12.876127064848724</v>
          </cell>
        </row>
        <row r="530">
          <cell r="B530">
            <v>11.887698847259999</v>
          </cell>
          <cell r="C530">
            <v>12.873925434196664</v>
          </cell>
        </row>
        <row r="531">
          <cell r="B531">
            <v>11.892309998938799</v>
          </cell>
          <cell r="C531">
            <v>12.871743791156536</v>
          </cell>
        </row>
        <row r="532">
          <cell r="B532">
            <v>11.896921150617597</v>
          </cell>
          <cell r="C532">
            <v>12.869582003067205</v>
          </cell>
        </row>
        <row r="533">
          <cell r="B533">
            <v>11.901532302296397</v>
          </cell>
          <cell r="C533">
            <v>12.867439938438926</v>
          </cell>
        </row>
        <row r="534">
          <cell r="B534">
            <v>11.906143453975197</v>
          </cell>
          <cell r="C534">
            <v>12.865317466940459</v>
          </cell>
        </row>
        <row r="535">
          <cell r="B535">
            <v>11.910754605653999</v>
          </cell>
          <cell r="C535">
            <v>12.863214459386338</v>
          </cell>
        </row>
        <row r="536">
          <cell r="B536">
            <v>11.915365757332799</v>
          </cell>
          <cell r="C536">
            <v>12.861130787724292</v>
          </cell>
        </row>
        <row r="537">
          <cell r="B537">
            <v>11.919976909011597</v>
          </cell>
          <cell r="C537">
            <v>12.859066325022866</v>
          </cell>
        </row>
        <row r="538">
          <cell r="B538">
            <v>11.924588060690397</v>
          </cell>
          <cell r="C538">
            <v>12.857020945459169</v>
          </cell>
        </row>
        <row r="539">
          <cell r="B539">
            <v>11.929199212369197</v>
          </cell>
          <cell r="C539">
            <v>12.854994524306818</v>
          </cell>
        </row>
        <row r="540">
          <cell r="B540">
            <v>11.933810364047998</v>
          </cell>
          <cell r="C540">
            <v>12.852986937923996</v>
          </cell>
        </row>
        <row r="541">
          <cell r="B541">
            <v>11.938421515726798</v>
          </cell>
          <cell r="C541">
            <v>12.850998063741702</v>
          </cell>
        </row>
        <row r="542">
          <cell r="B542">
            <v>11.943032667405598</v>
          </cell>
          <cell r="C542">
            <v>12.849027780252147</v>
          </cell>
        </row>
        <row r="543">
          <cell r="B543">
            <v>11.947643819084398</v>
          </cell>
          <cell r="C543">
            <v>12.847075966997274</v>
          </cell>
        </row>
        <row r="544">
          <cell r="B544">
            <v>11.952254970763196</v>
          </cell>
          <cell r="C544">
            <v>12.84514250455746</v>
          </cell>
        </row>
        <row r="545">
          <cell r="B545">
            <v>11.956866122441996</v>
          </cell>
          <cell r="C545">
            <v>12.84322727454035</v>
          </cell>
        </row>
        <row r="546">
          <cell r="B546">
            <v>11.961477274120798</v>
          </cell>
          <cell r="C546">
            <v>12.841330159569839</v>
          </cell>
        </row>
        <row r="547">
          <cell r="B547">
            <v>11.966088425799597</v>
          </cell>
          <cell r="C547">
            <v>12.839451043275172</v>
          </cell>
        </row>
        <row r="548">
          <cell r="B548">
            <v>11.970699577478397</v>
          </cell>
          <cell r="C548">
            <v>12.837589810280223</v>
          </cell>
        </row>
        <row r="549">
          <cell r="B549">
            <v>11.975310729157195</v>
          </cell>
          <cell r="C549">
            <v>12.835746346192881</v>
          </cell>
        </row>
        <row r="550">
          <cell r="B550">
            <v>11.979921880835995</v>
          </cell>
          <cell r="C550">
            <v>12.833920537594594</v>
          </cell>
        </row>
        <row r="551">
          <cell r="B551">
            <v>11.984533032514797</v>
          </cell>
          <cell r="C551">
            <v>12.832112272030008</v>
          </cell>
        </row>
        <row r="552">
          <cell r="B552">
            <v>11.989144184193597</v>
          </cell>
          <cell r="C552">
            <v>12.830321437996799</v>
          </cell>
        </row>
        <row r="553">
          <cell r="B553">
            <v>11.993755335872399</v>
          </cell>
          <cell r="C553">
            <v>12.828547924935563</v>
          </cell>
        </row>
        <row r="554">
          <cell r="B554">
            <v>11.998366487551198</v>
          </cell>
          <cell r="C554">
            <v>12.826791623219902</v>
          </cell>
        </row>
        <row r="555">
          <cell r="B555">
            <v>12.002977639229996</v>
          </cell>
          <cell r="C555">
            <v>12.825052424146577</v>
          </cell>
        </row>
        <row r="556">
          <cell r="B556">
            <v>12.007588790908798</v>
          </cell>
          <cell r="C556">
            <v>12.823330219925824</v>
          </cell>
        </row>
        <row r="557">
          <cell r="B557">
            <v>12.012199942587598</v>
          </cell>
          <cell r="C557">
            <v>12.821624903671784</v>
          </cell>
        </row>
        <row r="558">
          <cell r="B558">
            <v>12.016811094266398</v>
          </cell>
          <cell r="C558">
            <v>12.819936369393032</v>
          </cell>
        </row>
        <row r="559">
          <cell r="B559">
            <v>12.021422245945198</v>
          </cell>
          <cell r="C559">
            <v>12.818264511983244</v>
          </cell>
        </row>
        <row r="560">
          <cell r="B560">
            <v>12.026033397623999</v>
          </cell>
          <cell r="C560">
            <v>12.816609227211996</v>
          </cell>
        </row>
        <row r="561">
          <cell r="B561">
            <v>12.030644549302796</v>
          </cell>
          <cell r="C561">
            <v>12.81497041171564</v>
          </cell>
        </row>
        <row r="562">
          <cell r="B562">
            <v>12.035255700981597</v>
          </cell>
          <cell r="C562">
            <v>12.81334796298831</v>
          </cell>
        </row>
        <row r="563">
          <cell r="B563">
            <v>12.039866852660397</v>
          </cell>
          <cell r="C563">
            <v>12.811741779373055</v>
          </cell>
        </row>
        <row r="564">
          <cell r="B564">
            <v>12.044478004339197</v>
          </cell>
          <cell r="C564">
            <v>12.810151760053071</v>
          </cell>
        </row>
        <row r="565">
          <cell r="B565">
            <v>12.049089156017999</v>
          </cell>
          <cell r="C565">
            <v>12.808577805043019</v>
          </cell>
        </row>
        <row r="566">
          <cell r="B566">
            <v>12.053700307696795</v>
          </cell>
          <cell r="C566">
            <v>12.807019815180494</v>
          </cell>
        </row>
        <row r="567">
          <cell r="B567">
            <v>12.058311459375597</v>
          </cell>
          <cell r="C567">
            <v>12.805477692117572</v>
          </cell>
        </row>
        <row r="568">
          <cell r="B568">
            <v>12.062922611054397</v>
          </cell>
          <cell r="C568">
            <v>12.803951338312446</v>
          </cell>
        </row>
        <row r="569">
          <cell r="B569">
            <v>12.067533762733197</v>
          </cell>
          <cell r="C569">
            <v>12.802440657021197</v>
          </cell>
        </row>
        <row r="570">
          <cell r="B570">
            <v>12.072144914411997</v>
          </cell>
          <cell r="C570">
            <v>12.800945552289672</v>
          </cell>
        </row>
        <row r="571">
          <cell r="B571">
            <v>12.076756066090798</v>
          </cell>
          <cell r="C571">
            <v>12.799465928945397</v>
          </cell>
        </row>
        <row r="572">
          <cell r="B572">
            <v>12.081367217769598</v>
          </cell>
          <cell r="C572">
            <v>12.798001692589677</v>
          </cell>
        </row>
        <row r="573">
          <cell r="B573">
            <v>12.085978369448396</v>
          </cell>
          <cell r="C573">
            <v>12.796552749589715</v>
          </cell>
        </row>
        <row r="574">
          <cell r="B574">
            <v>12.090589521127196</v>
          </cell>
          <cell r="C574">
            <v>12.795119007070886</v>
          </cell>
        </row>
        <row r="575">
          <cell r="B575">
            <v>12.095200672805996</v>
          </cell>
          <cell r="C575">
            <v>12.793700372909058</v>
          </cell>
        </row>
        <row r="576">
          <cell r="B576">
            <v>12.099811824484799</v>
          </cell>
          <cell r="C576">
            <v>12.792296755723044</v>
          </cell>
        </row>
        <row r="577">
          <cell r="B577">
            <v>12.104422976163599</v>
          </cell>
          <cell r="C577">
            <v>12.790908064867107</v>
          </cell>
        </row>
        <row r="578">
          <cell r="B578">
            <v>12.109034127842397</v>
          </cell>
          <cell r="C578">
            <v>12.789534210423607</v>
          </cell>
        </row>
        <row r="579">
          <cell r="B579">
            <v>12.113645279521197</v>
          </cell>
          <cell r="C579">
            <v>12.788175103195664</v>
          </cell>
        </row>
        <row r="580">
          <cell r="B580">
            <v>12.118256431199997</v>
          </cell>
          <cell r="C580">
            <v>12.786830654699997</v>
          </cell>
        </row>
        <row r="581">
          <cell r="B581">
            <v>12.122867582878799</v>
          </cell>
          <cell r="C581">
            <v>12.785500777159758</v>
          </cell>
        </row>
        <row r="582">
          <cell r="B582">
            <v>12.127478734557599</v>
          </cell>
          <cell r="C582">
            <v>12.784185383497521</v>
          </cell>
        </row>
        <row r="583">
          <cell r="B583">
            <v>12.132089886236397</v>
          </cell>
          <cell r="C583">
            <v>12.782884387328336</v>
          </cell>
        </row>
        <row r="584">
          <cell r="B584">
            <v>12.136701037915197</v>
          </cell>
          <cell r="C584">
            <v>12.781597702952835</v>
          </cell>
        </row>
        <row r="585">
          <cell r="B585">
            <v>12.141312189593997</v>
          </cell>
          <cell r="C585">
            <v>12.780325245350461</v>
          </cell>
        </row>
        <row r="586">
          <cell r="B586">
            <v>12.145923341272796</v>
          </cell>
          <cell r="C586">
            <v>12.77906693017276</v>
          </cell>
        </row>
        <row r="587">
          <cell r="B587">
            <v>12.150534492951598</v>
          </cell>
          <cell r="C587">
            <v>12.777822673736745</v>
          </cell>
        </row>
        <row r="588">
          <cell r="B588">
            <v>12.155145644630398</v>
          </cell>
          <cell r="C588">
            <v>12.776592393018346</v>
          </cell>
        </row>
        <row r="589">
          <cell r="B589">
            <v>12.159756796309198</v>
          </cell>
          <cell r="C589">
            <v>12.775376005645954</v>
          </cell>
        </row>
        <row r="590">
          <cell r="B590">
            <v>12.164367947987996</v>
          </cell>
          <cell r="C590">
            <v>12.774173429893997</v>
          </cell>
        </row>
        <row r="591">
          <cell r="B591">
            <v>12.168979099666796</v>
          </cell>
          <cell r="C591">
            <v>12.772984584676646</v>
          </cell>
        </row>
        <row r="592">
          <cell r="B592">
            <v>12.173590251345598</v>
          </cell>
          <cell r="C592">
            <v>12.771809389541547</v>
          </cell>
        </row>
        <row r="593">
          <cell r="B593">
            <v>12.178201403024397</v>
          </cell>
          <cell r="C593">
            <v>12.770647764663659</v>
          </cell>
        </row>
        <row r="594">
          <cell r="B594">
            <v>12.182812554703197</v>
          </cell>
          <cell r="C594">
            <v>12.769499630839146</v>
          </cell>
        </row>
        <row r="595">
          <cell r="B595">
            <v>12.187423706381995</v>
          </cell>
          <cell r="C595">
            <v>12.768364909479343</v>
          </cell>
        </row>
        <row r="596">
          <cell r="B596">
            <v>12.192034858060795</v>
          </cell>
          <cell r="C596">
            <v>12.767243522604815</v>
          </cell>
        </row>
        <row r="597">
          <cell r="B597">
            <v>12.196646009739597</v>
          </cell>
          <cell r="C597">
            <v>12.766135392839427</v>
          </cell>
        </row>
        <row r="598">
          <cell r="B598">
            <v>12.201257161418397</v>
          </cell>
          <cell r="C598">
            <v>12.765040443404562</v>
          </cell>
        </row>
        <row r="599">
          <cell r="B599">
            <v>12.205868313097197</v>
          </cell>
          <cell r="C599">
            <v>12.763958598113339</v>
          </cell>
        </row>
        <row r="600">
          <cell r="B600">
            <v>12.210479464775998</v>
          </cell>
          <cell r="C600">
            <v>12.762889781364921</v>
          </cell>
        </row>
        <row r="601">
          <cell r="B601">
            <v>12.2150906164548</v>
          </cell>
          <cell r="C601">
            <v>12.761833918138914</v>
          </cell>
        </row>
        <row r="602">
          <cell r="B602">
            <v>12.219701768133596</v>
          </cell>
          <cell r="C602">
            <v>12.760790933989787</v>
          </cell>
        </row>
        <row r="603">
          <cell r="B603">
            <v>12.224312919812398</v>
          </cell>
          <cell r="C603">
            <v>12.759760755041377</v>
          </cell>
        </row>
        <row r="604">
          <cell r="B604">
            <v>12.228924071491198</v>
          </cell>
          <cell r="C604">
            <v>12.758743307981476</v>
          </cell>
        </row>
        <row r="605">
          <cell r="B605">
            <v>12.233535223169998</v>
          </cell>
          <cell r="C605">
            <v>12.757738520056428</v>
          </cell>
        </row>
        <row r="606">
          <cell r="B606">
            <v>12.2381463748488</v>
          </cell>
          <cell r="C606">
            <v>12.75674631906584</v>
          </cell>
        </row>
        <row r="607">
          <cell r="B607">
            <v>12.242757526527596</v>
          </cell>
          <cell r="C607">
            <v>12.755766633357347</v>
          </cell>
        </row>
        <row r="608">
          <cell r="B608">
            <v>12.247368678206398</v>
          </cell>
          <cell r="C608">
            <v>12.754799391821381</v>
          </cell>
        </row>
        <row r="609">
          <cell r="B609">
            <v>12.251979829885197</v>
          </cell>
          <cell r="C609">
            <v>12.753844523886075</v>
          </cell>
        </row>
        <row r="610">
          <cell r="B610">
            <v>12.256590981563997</v>
          </cell>
          <cell r="C610">
            <v>12.752901959512187</v>
          </cell>
        </row>
        <row r="611">
          <cell r="B611">
            <v>12.261202133242797</v>
          </cell>
          <cell r="C611">
            <v>12.751971629188063</v>
          </cell>
        </row>
        <row r="612">
          <cell r="B612">
            <v>12.265813284921595</v>
          </cell>
          <cell r="C612">
            <v>12.751053463924707</v>
          </cell>
        </row>
        <row r="613">
          <cell r="B613">
            <v>12.270424436600397</v>
          </cell>
          <cell r="C613">
            <v>12.750147395250851</v>
          </cell>
        </row>
        <row r="614">
          <cell r="B614">
            <v>12.275035588279197</v>
          </cell>
          <cell r="C614">
            <v>12.749253355208134</v>
          </cell>
        </row>
        <row r="615">
          <cell r="B615">
            <v>12.279646739957997</v>
          </cell>
          <cell r="C615">
            <v>12.748371276346289</v>
          </cell>
        </row>
        <row r="616">
          <cell r="B616">
            <v>12.284257891636797</v>
          </cell>
          <cell r="C616">
            <v>12.747501091718398</v>
          </cell>
        </row>
        <row r="617">
          <cell r="B617">
            <v>12.288869043315598</v>
          </cell>
          <cell r="C617">
            <v>12.746642734876232</v>
          </cell>
        </row>
        <row r="618">
          <cell r="B618">
            <v>12.293480194994398</v>
          </cell>
          <cell r="C618">
            <v>12.745796139865599</v>
          </cell>
        </row>
        <row r="619">
          <cell r="B619">
            <v>12.298091346673196</v>
          </cell>
          <cell r="C619">
            <v>12.744961241221754</v>
          </cell>
        </row>
        <row r="620">
          <cell r="B620">
            <v>12.302702498351996</v>
          </cell>
          <cell r="C620">
            <v>12.744137973964884</v>
          </cell>
        </row>
        <row r="621">
          <cell r="B621">
            <v>12.307313650030796</v>
          </cell>
          <cell r="C621">
            <v>12.743326273595621</v>
          </cell>
        </row>
        <row r="622">
          <cell r="B622">
            <v>12.311924801709598</v>
          </cell>
          <cell r="C622">
            <v>12.742526076090591</v>
          </cell>
        </row>
        <row r="623">
          <cell r="B623">
            <v>12.316535953388399</v>
          </cell>
          <cell r="C623">
            <v>12.741737317898066</v>
          </cell>
        </row>
        <row r="624">
          <cell r="B624">
            <v>12.321147105067197</v>
          </cell>
          <cell r="C624">
            <v>12.740959935933597</v>
          </cell>
        </row>
        <row r="625">
          <cell r="B625">
            <v>12.325758256745997</v>
          </cell>
          <cell r="C625">
            <v>12.740193867575748</v>
          </cell>
        </row>
        <row r="626">
          <cell r="B626">
            <v>12.330369408424797</v>
          </cell>
          <cell r="C626">
            <v>12.739439050661845</v>
          </cell>
        </row>
        <row r="627">
          <cell r="B627">
            <v>12.334980560103597</v>
          </cell>
          <cell r="C627">
            <v>12.73869542348379</v>
          </cell>
        </row>
        <row r="628">
          <cell r="B628">
            <v>12.339591711782399</v>
          </cell>
          <cell r="C628">
            <v>12.737962924783901</v>
          </cell>
        </row>
        <row r="629">
          <cell r="B629">
            <v>12.344202863461199</v>
          </cell>
          <cell r="C629">
            <v>12.737241493750815</v>
          </cell>
        </row>
        <row r="630">
          <cell r="B630">
            <v>12.348814015139997</v>
          </cell>
          <cell r="C630">
            <v>12.736531070015451</v>
          </cell>
        </row>
        <row r="631">
          <cell r="B631">
            <v>12.353425166818797</v>
          </cell>
          <cell r="C631">
            <v>12.735831593646967</v>
          </cell>
        </row>
        <row r="632">
          <cell r="B632">
            <v>12.358036318497597</v>
          </cell>
          <cell r="C632">
            <v>12.735143005148794</v>
          </cell>
        </row>
        <row r="633">
          <cell r="B633">
            <v>12.362647470176398</v>
          </cell>
          <cell r="C633">
            <v>12.734465245454743</v>
          </cell>
        </row>
        <row r="634">
          <cell r="B634">
            <v>12.367258621855198</v>
          </cell>
          <cell r="C634">
            <v>12.733798255925072</v>
          </cell>
        </row>
        <row r="635">
          <cell r="B635">
            <v>12.371869773533998</v>
          </cell>
          <cell r="C635">
            <v>12.733141978342671</v>
          </cell>
        </row>
        <row r="636">
          <cell r="B636">
            <v>12.376480925212796</v>
          </cell>
          <cell r="C636">
            <v>12.732496354909275</v>
          </cell>
        </row>
        <row r="637">
          <cell r="B637">
            <v>12.381092076891596</v>
          </cell>
          <cell r="C637">
            <v>12.731861328241669</v>
          </cell>
        </row>
        <row r="638">
          <cell r="B638">
            <v>12.385703228570398</v>
          </cell>
          <cell r="C638">
            <v>12.731236841367995</v>
          </cell>
        </row>
        <row r="639">
          <cell r="B639">
            <v>12.390314380249198</v>
          </cell>
          <cell r="C639">
            <v>12.730622837724059</v>
          </cell>
        </row>
        <row r="640">
          <cell r="B640">
            <v>12.394925531927997</v>
          </cell>
          <cell r="C640">
            <v>12.730019261149712</v>
          </cell>
        </row>
        <row r="641">
          <cell r="B641">
            <v>12.399536683606796</v>
          </cell>
          <cell r="C641">
            <v>12.729426055885213</v>
          </cell>
        </row>
        <row r="642">
          <cell r="B642">
            <v>12.404147835285595</v>
          </cell>
          <cell r="C642">
            <v>12.72884316656771</v>
          </cell>
        </row>
        <row r="643">
          <cell r="B643">
            <v>12.408758986964395</v>
          </cell>
          <cell r="C643">
            <v>12.728270538227669</v>
          </cell>
        </row>
        <row r="644">
          <cell r="B644">
            <v>12.413370138643197</v>
          </cell>
          <cell r="C644">
            <v>12.727708116285427</v>
          </cell>
        </row>
        <row r="645">
          <cell r="B645">
            <v>12.417981290321997</v>
          </cell>
          <cell r="C645">
            <v>12.727155846547721</v>
          </cell>
        </row>
        <row r="646">
          <cell r="B646">
            <v>12.422592442000798</v>
          </cell>
          <cell r="C646">
            <v>12.726613675204286</v>
          </cell>
        </row>
        <row r="647">
          <cell r="B647">
            <v>12.4272035936796</v>
          </cell>
          <cell r="C647">
            <v>12.726081548824453</v>
          </cell>
        </row>
        <row r="648">
          <cell r="B648">
            <v>12.431814745358396</v>
          </cell>
          <cell r="C648">
            <v>12.725559414353846</v>
          </cell>
        </row>
        <row r="649">
          <cell r="B649">
            <v>12.436425897037198</v>
          </cell>
          <cell r="C649">
            <v>12.725047219111037</v>
          </cell>
        </row>
        <row r="650">
          <cell r="B650">
            <v>12.441037048715998</v>
          </cell>
          <cell r="C650">
            <v>12.724544910784315</v>
          </cell>
        </row>
        <row r="651">
          <cell r="B651">
            <v>12.445648200394798</v>
          </cell>
          <cell r="C651">
            <v>12.724052437428396</v>
          </cell>
        </row>
        <row r="652">
          <cell r="B652">
            <v>12.450259352073598</v>
          </cell>
          <cell r="C652">
            <v>12.723569747461273</v>
          </cell>
        </row>
        <row r="653">
          <cell r="B653">
            <v>12.454870503752396</v>
          </cell>
          <cell r="C653">
            <v>12.723096789661016</v>
          </cell>
        </row>
        <row r="654">
          <cell r="B654">
            <v>12.459481655431198</v>
          </cell>
          <cell r="C654">
            <v>12.722633513162634</v>
          </cell>
        </row>
        <row r="655">
          <cell r="B655">
            <v>12.464092807109997</v>
          </cell>
          <cell r="C655">
            <v>12.722179867454997</v>
          </cell>
        </row>
        <row r="656">
          <cell r="B656">
            <v>12.468703958788797</v>
          </cell>
          <cell r="C656">
            <v>12.721735802377729</v>
          </cell>
        </row>
        <row r="657">
          <cell r="B657">
            <v>12.473315110467597</v>
          </cell>
          <cell r="C657">
            <v>12.721301268118197</v>
          </cell>
        </row>
        <row r="658">
          <cell r="B658">
            <v>12.477926262146399</v>
          </cell>
          <cell r="C658">
            <v>12.720876215208488</v>
          </cell>
        </row>
        <row r="659">
          <cell r="B659">
            <v>12.482537413825195</v>
          </cell>
          <cell r="C659">
            <v>12.720460594522441</v>
          </cell>
        </row>
        <row r="660">
          <cell r="B660">
            <v>12.487148565503997</v>
          </cell>
          <cell r="C660">
            <v>12.720054357272687</v>
          </cell>
        </row>
        <row r="661">
          <cell r="B661">
            <v>12.491759717182797</v>
          </cell>
          <cell r="C661">
            <v>12.71965745500775</v>
          </cell>
        </row>
        <row r="662">
          <cell r="B662">
            <v>12.496370868861597</v>
          </cell>
          <cell r="C662">
            <v>12.719269839609145</v>
          </cell>
        </row>
        <row r="663">
          <cell r="B663">
            <v>12.500982020540398</v>
          </cell>
          <cell r="C663">
            <v>12.71889146328855</v>
          </cell>
        </row>
        <row r="664">
          <cell r="B664">
            <v>12.505593172219198</v>
          </cell>
          <cell r="C664">
            <v>12.718522278584938</v>
          </cell>
        </row>
        <row r="665">
          <cell r="B665">
            <v>12.510204323897996</v>
          </cell>
          <cell r="C665">
            <v>12.718162238361815</v>
          </cell>
        </row>
        <row r="666">
          <cell r="B666">
            <v>12.514815475576796</v>
          </cell>
          <cell r="C666">
            <v>12.71781129580444</v>
          </cell>
        </row>
        <row r="667">
          <cell r="B667">
            <v>12.519426627255596</v>
          </cell>
          <cell r="C667">
            <v>12.717469404417065</v>
          </cell>
        </row>
        <row r="668">
          <cell r="B668">
            <v>12.524037778934396</v>
          </cell>
          <cell r="C668">
            <v>12.717136518020258</v>
          </cell>
        </row>
        <row r="669">
          <cell r="B669">
            <v>12.528648930613198</v>
          </cell>
          <cell r="C669">
            <v>12.716812590748193</v>
          </cell>
        </row>
        <row r="670">
          <cell r="B670">
            <v>12.533260082291998</v>
          </cell>
          <cell r="C670">
            <v>12.716497577045997</v>
          </cell>
        </row>
        <row r="671">
          <cell r="B671">
            <v>12.537871233970797</v>
          </cell>
          <cell r="C671">
            <v>12.71619143166712</v>
          </cell>
        </row>
        <row r="672">
          <cell r="B672">
            <v>12.542482385649597</v>
          </cell>
          <cell r="C672">
            <v>12.715894109670746</v>
          </cell>
        </row>
        <row r="673">
          <cell r="B673">
            <v>12.547093537328397</v>
          </cell>
          <cell r="C673">
            <v>12.715605566419171</v>
          </cell>
        </row>
        <row r="674">
          <cell r="B674">
            <v>12.551704689007199</v>
          </cell>
          <cell r="C674">
            <v>12.715325757575314</v>
          </cell>
        </row>
        <row r="675">
          <cell r="B675">
            <v>12.556315840685999</v>
          </cell>
          <cell r="C675">
            <v>12.715054639100142</v>
          </cell>
        </row>
        <row r="676">
          <cell r="B676">
            <v>12.560926992364799</v>
          </cell>
          <cell r="C676">
            <v>12.714792167250183</v>
          </cell>
        </row>
        <row r="677">
          <cell r="B677">
            <v>12.565538144043597</v>
          </cell>
          <cell r="C677">
            <v>12.714538298575061</v>
          </cell>
        </row>
        <row r="678">
          <cell r="B678">
            <v>12.570149295722397</v>
          </cell>
          <cell r="C678">
            <v>12.714292989915041</v>
          </cell>
        </row>
        <row r="679">
          <cell r="B679">
            <v>12.574760447401198</v>
          </cell>
          <cell r="C679">
            <v>12.714056198398595</v>
          </cell>
        </row>
        <row r="680">
          <cell r="B680">
            <v>12.579371599079998</v>
          </cell>
          <cell r="C680">
            <v>12.713827881439997</v>
          </cell>
        </row>
        <row r="681">
          <cell r="B681">
            <v>12.583982750758798</v>
          </cell>
          <cell r="C681">
            <v>12.71360799673697</v>
          </cell>
        </row>
        <row r="682">
          <cell r="B682">
            <v>12.588593902437596</v>
          </cell>
          <cell r="C682">
            <v>12.713396502268301</v>
          </cell>
        </row>
        <row r="683">
          <cell r="B683">
            <v>12.593205054116396</v>
          </cell>
          <cell r="C683">
            <v>12.713193356291528</v>
          </cell>
        </row>
        <row r="684">
          <cell r="B684">
            <v>12.597816205795196</v>
          </cell>
          <cell r="C684">
            <v>12.712998517340642</v>
          </cell>
        </row>
        <row r="685">
          <cell r="B685">
            <v>12.602427357473998</v>
          </cell>
          <cell r="C685">
            <v>12.712811944223775</v>
          </cell>
        </row>
        <row r="686">
          <cell r="B686">
            <v>12.607038509152797</v>
          </cell>
          <cell r="C686">
            <v>12.712633596020952</v>
          </cell>
        </row>
        <row r="687">
          <cell r="B687">
            <v>12.611649660831596</v>
          </cell>
          <cell r="C687">
            <v>12.712463432081861</v>
          </cell>
        </row>
        <row r="688">
          <cell r="B688">
            <v>12.616260812510397</v>
          </cell>
          <cell r="C688">
            <v>12.712301412023621</v>
          </cell>
        </row>
        <row r="689">
          <cell r="B689">
            <v>12.620871964189195</v>
          </cell>
          <cell r="C689">
            <v>12.71214749572859</v>
          </cell>
        </row>
        <row r="690">
          <cell r="B690">
            <v>12.625483115867997</v>
          </cell>
          <cell r="C690">
            <v>12.712001643342193</v>
          </cell>
        </row>
        <row r="691">
          <cell r="B691">
            <v>12.630094267546797</v>
          </cell>
          <cell r="C691">
            <v>12.711863815270778</v>
          </cell>
        </row>
        <row r="692">
          <cell r="B692">
            <v>12.634705419225597</v>
          </cell>
          <cell r="C692">
            <v>12.711733972179463</v>
          </cell>
        </row>
        <row r="693">
          <cell r="B693">
            <v>12.639316570904398</v>
          </cell>
          <cell r="C693">
            <v>12.711612074990045</v>
          </cell>
        </row>
        <row r="694">
          <cell r="B694">
            <v>12.643927722583197</v>
          </cell>
          <cell r="C694">
            <v>12.711498084878896</v>
          </cell>
        </row>
        <row r="695">
          <cell r="B695">
            <v>12.648538874261998</v>
          </cell>
          <cell r="C695">
            <v>12.711391963274901</v>
          </cell>
        </row>
        <row r="696">
          <cell r="B696">
            <v>12.653150025940798</v>
          </cell>
          <cell r="C696">
            <v>12.711293671857412</v>
          </cell>
        </row>
        <row r="697">
          <cell r="B697">
            <v>12.657761177619598</v>
          </cell>
          <cell r="C697">
            <v>12.711203172554205</v>
          </cell>
        </row>
        <row r="698">
          <cell r="B698">
            <v>12.662372329298398</v>
          </cell>
          <cell r="C698">
            <v>12.711120427539491</v>
          </cell>
        </row>
        <row r="699">
          <cell r="B699">
            <v>12.666983480977196</v>
          </cell>
          <cell r="C699">
            <v>12.711045399231892</v>
          </cell>
        </row>
        <row r="700">
          <cell r="B700">
            <v>12.671594632655996</v>
          </cell>
          <cell r="C700">
            <v>12.710978050292512</v>
          </cell>
        </row>
        <row r="701">
          <cell r="B701">
            <v>12.676205784334797</v>
          </cell>
          <cell r="C701">
            <v>12.710918343622955</v>
          </cell>
        </row>
        <row r="702">
          <cell r="B702">
            <v>12.680816936013597</v>
          </cell>
          <cell r="C702">
            <v>12.710866242363389</v>
          </cell>
        </row>
        <row r="703">
          <cell r="B703">
            <v>12.685428087692397</v>
          </cell>
          <cell r="C703">
            <v>12.710821709890658</v>
          </cell>
        </row>
        <row r="704">
          <cell r="B704">
            <v>12.690039239371199</v>
          </cell>
          <cell r="C704">
            <v>12.710784709816368</v>
          </cell>
        </row>
        <row r="705">
          <cell r="B705">
            <v>12.694650391049999</v>
          </cell>
          <cell r="C705">
            <v>12.710755205984995</v>
          </cell>
        </row>
        <row r="706">
          <cell r="B706">
            <v>12.699261542728797</v>
          </cell>
          <cell r="C706">
            <v>12.710733162472064</v>
          </cell>
        </row>
        <row r="707">
          <cell r="B707">
            <v>12.703872694407597</v>
          </cell>
          <cell r="C707">
            <v>12.710718543582267</v>
          </cell>
        </row>
        <row r="708">
          <cell r="B708">
            <v>12.708483846086397</v>
          </cell>
          <cell r="C708">
            <v>12.710711313847654</v>
          </cell>
        </row>
        <row r="709">
          <cell r="B709">
            <v>12.713094997765197</v>
          </cell>
          <cell r="C709">
            <v>12.710711438025841</v>
          </cell>
        </row>
        <row r="710">
          <cell r="B710">
            <v>12.717706149443998</v>
          </cell>
          <cell r="C710">
            <v>12.710718881098186</v>
          </cell>
        </row>
        <row r="711">
          <cell r="B711">
            <v>12.722317301122796</v>
          </cell>
          <cell r="C711">
            <v>12.710733608268056</v>
          </cell>
        </row>
        <row r="712">
          <cell r="B712">
            <v>12.726928452801596</v>
          </cell>
          <cell r="C712">
            <v>12.710755584959026</v>
          </cell>
        </row>
        <row r="713">
          <cell r="B713">
            <v>12.731539604480396</v>
          </cell>
          <cell r="C713">
            <v>12.710784776813185</v>
          </cell>
        </row>
        <row r="714">
          <cell r="B714">
            <v>12.736150756159196</v>
          </cell>
          <cell r="C714">
            <v>12.710821149689378</v>
          </cell>
        </row>
        <row r="715">
          <cell r="B715">
            <v>12.740761907837998</v>
          </cell>
          <cell r="C715">
            <v>12.710864669661515</v>
          </cell>
        </row>
        <row r="716">
          <cell r="B716">
            <v>12.745373059516794</v>
          </cell>
          <cell r="C716">
            <v>12.71091530301689</v>
          </cell>
        </row>
        <row r="717">
          <cell r="B717">
            <v>12.749984211195599</v>
          </cell>
          <cell r="C717">
            <v>12.710973016254469</v>
          </cell>
        </row>
        <row r="718">
          <cell r="B718">
            <v>12.754595362874397</v>
          </cell>
          <cell r="C718">
            <v>12.711037776083277</v>
          </cell>
        </row>
        <row r="719">
          <cell r="B719">
            <v>12.759206514553197</v>
          </cell>
          <cell r="C719">
            <v>12.711109549420728</v>
          </cell>
        </row>
        <row r="720">
          <cell r="B720">
            <v>12.763817666231999</v>
          </cell>
          <cell r="C720">
            <v>12.711188303390996</v>
          </cell>
        </row>
        <row r="721">
          <cell r="B721">
            <v>12.768428817910799</v>
          </cell>
          <cell r="C721">
            <v>12.711274005323416</v>
          </cell>
        </row>
        <row r="722">
          <cell r="B722">
            <v>12.773039969589599</v>
          </cell>
          <cell r="C722">
            <v>12.711366622750871</v>
          </cell>
        </row>
        <row r="723">
          <cell r="B723">
            <v>12.777651121268397</v>
          </cell>
          <cell r="C723">
            <v>12.711466123408226</v>
          </cell>
        </row>
        <row r="724">
          <cell r="B724">
            <v>12.782262272947197</v>
          </cell>
          <cell r="C724">
            <v>12.71157247523074</v>
          </cell>
        </row>
        <row r="725">
          <cell r="B725">
            <v>12.786873424625997</v>
          </cell>
          <cell r="C725">
            <v>12.711685646352533</v>
          </cell>
        </row>
        <row r="726">
          <cell r="B726">
            <v>12.791484576304798</v>
          </cell>
          <cell r="C726">
            <v>12.711805605105029</v>
          </cell>
        </row>
        <row r="727">
          <cell r="B727">
            <v>12.796095727983598</v>
          </cell>
          <cell r="C727">
            <v>12.711932320015448</v>
          </cell>
        </row>
        <row r="728">
          <cell r="B728">
            <v>12.800706879662396</v>
          </cell>
          <cell r="C728">
            <v>12.712065759805272</v>
          </cell>
        </row>
        <row r="729">
          <cell r="B729">
            <v>12.805318031341196</v>
          </cell>
          <cell r="C729">
            <v>12.712205893388775</v>
          </cell>
        </row>
        <row r="730">
          <cell r="B730">
            <v>12.809929183019996</v>
          </cell>
          <cell r="C730">
            <v>12.712352689871535</v>
          </cell>
        </row>
        <row r="731">
          <cell r="B731">
            <v>12.814540334698798</v>
          </cell>
          <cell r="C731">
            <v>12.712506118548937</v>
          </cell>
        </row>
        <row r="732">
          <cell r="B732">
            <v>12.819151486377597</v>
          </cell>
          <cell r="C732">
            <v>12.712666148904749</v>
          </cell>
        </row>
        <row r="733">
          <cell r="B733">
            <v>12.823762638056397</v>
          </cell>
          <cell r="C733">
            <v>12.712832750609671</v>
          </cell>
        </row>
        <row r="734">
          <cell r="B734">
            <v>12.828373789735197</v>
          </cell>
          <cell r="C734">
            <v>12.713005893519894</v>
          </cell>
        </row>
        <row r="735">
          <cell r="B735">
            <v>12.832984941413995</v>
          </cell>
          <cell r="C735">
            <v>12.713185547675698</v>
          </cell>
        </row>
        <row r="736">
          <cell r="B736">
            <v>12.837596093092797</v>
          </cell>
          <cell r="C736">
            <v>12.713371683300059</v>
          </cell>
        </row>
        <row r="737">
          <cell r="B737">
            <v>12.842207244771597</v>
          </cell>
          <cell r="C737">
            <v>12.71356427079721</v>
          </cell>
        </row>
        <row r="738">
          <cell r="B738">
            <v>12.846818396450397</v>
          </cell>
          <cell r="C738">
            <v>12.713763280751335</v>
          </cell>
        </row>
        <row r="739">
          <cell r="B739">
            <v>12.851429548129197</v>
          </cell>
          <cell r="C739">
            <v>12.713968683925147</v>
          </cell>
        </row>
        <row r="740">
          <cell r="B740">
            <v>12.856040699807997</v>
          </cell>
          <cell r="C740">
            <v>12.714180451258542</v>
          </cell>
        </row>
        <row r="741">
          <cell r="B741">
            <v>12.860651851486796</v>
          </cell>
          <cell r="C741">
            <v>12.7143985538673</v>
          </cell>
        </row>
        <row r="742">
          <cell r="B742">
            <v>12.865263003165598</v>
          </cell>
          <cell r="C742">
            <v>12.714622963041711</v>
          </cell>
        </row>
        <row r="743">
          <cell r="B743">
            <v>12.869874154844398</v>
          </cell>
          <cell r="C743">
            <v>12.714853650245274</v>
          </cell>
        </row>
        <row r="744">
          <cell r="B744">
            <v>12.874485306523198</v>
          </cell>
          <cell r="C744">
            <v>12.715090587113401</v>
          </cell>
        </row>
        <row r="745">
          <cell r="B745">
            <v>12.879096458201996</v>
          </cell>
          <cell r="C745">
            <v>12.715333745452122</v>
          </cell>
        </row>
        <row r="746">
          <cell r="B746">
            <v>12.883707609880799</v>
          </cell>
          <cell r="C746">
            <v>12.715583097236795</v>
          </cell>
        </row>
        <row r="747">
          <cell r="B747">
            <v>12.888318761559598</v>
          </cell>
          <cell r="C747">
            <v>12.71583861461083</v>
          </cell>
        </row>
        <row r="748">
          <cell r="B748">
            <v>12.892929913238397</v>
          </cell>
          <cell r="C748">
            <v>12.716100269884468</v>
          </cell>
        </row>
        <row r="749">
          <cell r="B749">
            <v>12.897541064917197</v>
          </cell>
          <cell r="C749">
            <v>12.716368035533485</v>
          </cell>
        </row>
        <row r="750">
          <cell r="B750">
            <v>12.902152216595997</v>
          </cell>
          <cell r="C750">
            <v>12.716641884197994</v>
          </cell>
        </row>
        <row r="751">
          <cell r="B751">
            <v>12.906763368274799</v>
          </cell>
          <cell r="C751">
            <v>12.716921788681214</v>
          </cell>
        </row>
        <row r="752">
          <cell r="B752">
            <v>12.911374519953597</v>
          </cell>
          <cell r="C752">
            <v>12.717207721948228</v>
          </cell>
        </row>
        <row r="753">
          <cell r="B753">
            <v>12.915985671632397</v>
          </cell>
          <cell r="C753">
            <v>12.717499657124815</v>
          </cell>
        </row>
        <row r="754">
          <cell r="B754">
            <v>12.920596823311197</v>
          </cell>
          <cell r="C754">
            <v>12.717797567496252</v>
          </cell>
        </row>
        <row r="755">
          <cell r="B755">
            <v>12.925207974989997</v>
          </cell>
          <cell r="C755">
            <v>12.718101426506106</v>
          </cell>
        </row>
      </sheetData>
      <sheetData sheetId="12" refreshError="1">
        <row r="86">
          <cell r="B86">
            <v>14.2936554173952</v>
          </cell>
        </row>
        <row r="145">
          <cell r="B145">
            <v>12.510079197084</v>
          </cell>
          <cell r="C145">
            <v>14.634942306070153</v>
          </cell>
        </row>
        <row r="146">
          <cell r="B146">
            <v>12.5295340136904</v>
          </cell>
          <cell r="C146">
            <v>14.602894795453745</v>
          </cell>
        </row>
        <row r="147">
          <cell r="B147">
            <v>12.548988830296798</v>
          </cell>
          <cell r="C147">
            <v>14.572094297342398</v>
          </cell>
        </row>
        <row r="148">
          <cell r="B148">
            <v>12.5684436469032</v>
          </cell>
          <cell r="C148">
            <v>14.542485796478541</v>
          </cell>
        </row>
        <row r="149">
          <cell r="B149">
            <v>12.587898463509598</v>
          </cell>
          <cell r="C149">
            <v>14.514017466894884</v>
          </cell>
        </row>
        <row r="150">
          <cell r="B150">
            <v>12.607353280116</v>
          </cell>
          <cell r="C150">
            <v>14.486640444108</v>
          </cell>
        </row>
        <row r="151">
          <cell r="B151">
            <v>12.626808096722399</v>
          </cell>
          <cell r="C151">
            <v>14.460308616563086</v>
          </cell>
        </row>
        <row r="152">
          <cell r="B152">
            <v>12.646262913328799</v>
          </cell>
          <cell r="C152">
            <v>14.434978434458401</v>
          </cell>
        </row>
        <row r="153">
          <cell r="B153">
            <v>12.665717729935199</v>
          </cell>
          <cell r="C153">
            <v>14.410608734282695</v>
          </cell>
        </row>
        <row r="154">
          <cell r="B154">
            <v>12.685172546541599</v>
          </cell>
          <cell r="C154">
            <v>14.387160577579392</v>
          </cell>
        </row>
        <row r="155">
          <cell r="B155">
            <v>12.704627363147999</v>
          </cell>
          <cell r="C155">
            <v>14.364597102609599</v>
          </cell>
        </row>
        <row r="156">
          <cell r="B156">
            <v>12.724082179754399</v>
          </cell>
          <cell r="C156">
            <v>14.342883387725934</v>
          </cell>
        </row>
        <row r="157">
          <cell r="B157">
            <v>12.743536996360799</v>
          </cell>
          <cell r="C157">
            <v>14.321986325392581</v>
          </cell>
        </row>
        <row r="158">
          <cell r="B158">
            <v>12.762991812967201</v>
          </cell>
          <cell r="C158">
            <v>14.301874505896061</v>
          </cell>
        </row>
        <row r="159">
          <cell r="B159">
            <v>12.782446629573599</v>
          </cell>
          <cell r="C159">
            <v>14.282518109888143</v>
          </cell>
        </row>
        <row r="160">
          <cell r="B160">
            <v>12.80190144618</v>
          </cell>
          <cell r="C160">
            <v>14.263888808988</v>
          </cell>
        </row>
        <row r="161">
          <cell r="B161">
            <v>12.821356262786399</v>
          </cell>
          <cell r="C161">
            <v>14.245959673747199</v>
          </cell>
        </row>
        <row r="162">
          <cell r="B162">
            <v>12.8408110793928</v>
          </cell>
          <cell r="C162">
            <v>14.228705088348935</v>
          </cell>
        </row>
        <row r="163">
          <cell r="B163">
            <v>12.8602658959992</v>
          </cell>
          <cell r="C163">
            <v>14.212100671473596</v>
          </cell>
        </row>
        <row r="164">
          <cell r="B164">
            <v>12.8797207126056</v>
          </cell>
          <cell r="C164">
            <v>14.196123202816798</v>
          </cell>
        </row>
        <row r="165">
          <cell r="B165">
            <v>12.899175529212</v>
          </cell>
          <cell r="C165">
            <v>14.180750554794349</v>
          </cell>
        </row>
        <row r="166">
          <cell r="B166">
            <v>12.9186303458184</v>
          </cell>
          <cell r="C166">
            <v>14.165961629012036</v>
          </cell>
        </row>
        <row r="167">
          <cell r="B167">
            <v>12.9380851624248</v>
          </cell>
          <cell r="C167">
            <v>14.151736297116745</v>
          </cell>
        </row>
        <row r="168">
          <cell r="B168">
            <v>12.957539979031198</v>
          </cell>
          <cell r="C168">
            <v>14.138055345680506</v>
          </cell>
        </row>
        <row r="169">
          <cell r="B169">
            <v>12.976994795637601</v>
          </cell>
          <cell r="C169">
            <v>14.124900424800215</v>
          </cell>
        </row>
        <row r="170">
          <cell r="B170">
            <v>12.996449612244</v>
          </cell>
          <cell r="C170">
            <v>14.112254000123997</v>
          </cell>
        </row>
        <row r="171">
          <cell r="B171">
            <v>13.015904428850401</v>
          </cell>
          <cell r="C171">
            <v>14.100099308040738</v>
          </cell>
        </row>
        <row r="172">
          <cell r="B172">
            <v>13.035359245456799</v>
          </cell>
          <cell r="C172">
            <v>14.088420313791964</v>
          </cell>
        </row>
        <row r="173">
          <cell r="B173">
            <v>13.054814062063201</v>
          </cell>
          <cell r="C173">
            <v>14.077201672286245</v>
          </cell>
        </row>
        <row r="174">
          <cell r="B174">
            <v>13.074268878669599</v>
          </cell>
          <cell r="C174">
            <v>14.066428691414757</v>
          </cell>
        </row>
        <row r="175">
          <cell r="B175">
            <v>13.093723695275997</v>
          </cell>
          <cell r="C175">
            <v>14.05608729768379</v>
          </cell>
        </row>
        <row r="176">
          <cell r="B176">
            <v>13.113178511882401</v>
          </cell>
          <cell r="C176">
            <v>14.046164003995196</v>
          </cell>
        </row>
        <row r="177">
          <cell r="B177">
            <v>13.132633328488799</v>
          </cell>
          <cell r="C177">
            <v>14.036645879419842</v>
          </cell>
        </row>
        <row r="178">
          <cell r="B178">
            <v>13.152088145095201</v>
          </cell>
          <cell r="C178">
            <v>14.0275205208216</v>
          </cell>
        </row>
        <row r="179">
          <cell r="B179">
            <v>13.171542961701599</v>
          </cell>
          <cell r="C179">
            <v>14.018776026201161</v>
          </cell>
        </row>
        <row r="180">
          <cell r="B180">
            <v>13.190997778308001</v>
          </cell>
          <cell r="C180">
            <v>14.010400969639198</v>
          </cell>
        </row>
        <row r="181">
          <cell r="B181">
            <v>13.210452594914399</v>
          </cell>
          <cell r="C181">
            <v>14.002384377728029</v>
          </cell>
        </row>
        <row r="182">
          <cell r="B182">
            <v>13.229907411520799</v>
          </cell>
          <cell r="C182">
            <v>13.994715707389693</v>
          </cell>
        </row>
        <row r="183">
          <cell r="B183">
            <v>13.2493622281272</v>
          </cell>
          <cell r="C183">
            <v>13.98738482498614</v>
          </cell>
        </row>
        <row r="184">
          <cell r="B184">
            <v>13.268817044733598</v>
          </cell>
          <cell r="C184">
            <v>13.980381986634645</v>
          </cell>
        </row>
        <row r="185">
          <cell r="B185">
            <v>13.28827186134</v>
          </cell>
          <cell r="C185">
            <v>13.973697819647997</v>
          </cell>
        </row>
        <row r="186">
          <cell r="B186">
            <v>13.307726677946398</v>
          </cell>
          <cell r="C186">
            <v>13.967323305025312</v>
          </cell>
        </row>
        <row r="187">
          <cell r="B187">
            <v>13.3271814945528</v>
          </cell>
          <cell r="C187">
            <v>13.961249760924604</v>
          </cell>
        </row>
        <row r="188">
          <cell r="B188">
            <v>13.346636311159198</v>
          </cell>
          <cell r="C188">
            <v>13.955468827053599</v>
          </cell>
        </row>
        <row r="189">
          <cell r="B189">
            <v>13.366091127765598</v>
          </cell>
          <cell r="C189">
            <v>13.949972449919736</v>
          </cell>
        </row>
        <row r="190">
          <cell r="B190">
            <v>13.385545944372</v>
          </cell>
          <cell r="C190">
            <v>13.944752868884729</v>
          </cell>
        </row>
        <row r="191">
          <cell r="B191">
            <v>13.405000760978398</v>
          </cell>
          <cell r="C191">
            <v>13.939802602972929</v>
          </cell>
        </row>
        <row r="192">
          <cell r="B192">
            <v>13.4244555775848</v>
          </cell>
          <cell r="C192">
            <v>13.935114438386398</v>
          </cell>
        </row>
        <row r="193">
          <cell r="B193">
            <v>13.443910394191198</v>
          </cell>
          <cell r="C193">
            <v>13.930681416682873</v>
          </cell>
        </row>
        <row r="194">
          <cell r="B194">
            <v>13.463365210797599</v>
          </cell>
          <cell r="C194">
            <v>13.926496823575954</v>
          </cell>
        </row>
        <row r="195">
          <cell r="B195">
            <v>13.482820027403999</v>
          </cell>
          <cell r="C195">
            <v>13.92255417831965</v>
          </cell>
        </row>
        <row r="196">
          <cell r="B196">
            <v>13.502274844010399</v>
          </cell>
          <cell r="C196">
            <v>13.918847223641956</v>
          </cell>
        </row>
        <row r="197">
          <cell r="B197">
            <v>13.521729660616799</v>
          </cell>
          <cell r="C197">
            <v>13.915369916194708</v>
          </cell>
        </row>
        <row r="198">
          <cell r="B198">
            <v>13.541184477223199</v>
          </cell>
          <cell r="C198">
            <v>13.912116417488988</v>
          </cell>
        </row>
        <row r="199">
          <cell r="B199">
            <v>13.560639293829599</v>
          </cell>
          <cell r="C199">
            <v>13.909081085287621</v>
          </cell>
        </row>
        <row r="200">
          <cell r="B200">
            <v>13.580094110435999</v>
          </cell>
          <cell r="C200">
            <v>13.906258465427998</v>
          </cell>
        </row>
        <row r="201">
          <cell r="B201">
            <v>13.599548927042401</v>
          </cell>
          <cell r="C201">
            <v>13.903643284050405</v>
          </cell>
        </row>
        <row r="202">
          <cell r="B202">
            <v>13.619003743648801</v>
          </cell>
          <cell r="C202">
            <v>13.901230440208561</v>
          </cell>
        </row>
        <row r="203">
          <cell r="B203">
            <v>13.6384585602552</v>
          </cell>
          <cell r="C203">
            <v>13.899014998840622</v>
          </cell>
        </row>
        <row r="204">
          <cell r="B204">
            <v>13.657913376861599</v>
          </cell>
          <cell r="C204">
            <v>13.896992184080281</v>
          </cell>
        </row>
        <row r="205">
          <cell r="B205">
            <v>13.677368193468</v>
          </cell>
          <cell r="C205">
            <v>13.895157372888958</v>
          </cell>
        </row>
        <row r="206">
          <cell r="B206">
            <v>13.696823010074398</v>
          </cell>
          <cell r="C206">
            <v>13.893506088991201</v>
          </cell>
        </row>
        <row r="207">
          <cell r="B207">
            <v>13.716277826680798</v>
          </cell>
          <cell r="C207">
            <v>13.892033997096604</v>
          </cell>
        </row>
        <row r="208">
          <cell r="B208">
            <v>13.7357326432872</v>
          </cell>
          <cell r="C208">
            <v>13.8907368973926</v>
          </cell>
        </row>
        <row r="209">
          <cell r="B209">
            <v>13.7551874598936</v>
          </cell>
          <cell r="C209">
            <v>13.889610720293357</v>
          </cell>
        </row>
        <row r="210">
          <cell r="B210">
            <v>13.7746422765</v>
          </cell>
          <cell r="C210">
            <v>13.888651521431076</v>
          </cell>
        </row>
        <row r="211">
          <cell r="B211">
            <v>13.7940970931064</v>
          </cell>
          <cell r="C211">
            <v>13.887855476876664</v>
          </cell>
        </row>
        <row r="212">
          <cell r="B212">
            <v>13.8135519097128</v>
          </cell>
          <cell r="C212">
            <v>13.887218878577672</v>
          </cell>
        </row>
        <row r="213">
          <cell r="B213">
            <v>13.8330067263192</v>
          </cell>
          <cell r="C213">
            <v>13.886738130002021</v>
          </cell>
        </row>
        <row r="214">
          <cell r="B214">
            <v>13.8524615429256</v>
          </cell>
          <cell r="C214">
            <v>13.886409741976797</v>
          </cell>
        </row>
        <row r="215">
          <cell r="B215">
            <v>13.871916359532001</v>
          </cell>
          <cell r="C215">
            <v>13.886230328711999</v>
          </cell>
        </row>
        <row r="216">
          <cell r="B216">
            <v>13.891371176138399</v>
          </cell>
          <cell r="C216">
            <v>13.886196603999668</v>
          </cell>
        </row>
        <row r="217">
          <cell r="B217">
            <v>13.910825992744801</v>
          </cell>
          <cell r="C217">
            <v>13.886305377579536</v>
          </cell>
        </row>
        <row r="218">
          <cell r="B218">
            <v>13.930280809351199</v>
          </cell>
          <cell r="C218">
            <v>13.886553551662644</v>
          </cell>
        </row>
        <row r="219">
          <cell r="B219">
            <v>13.949735625957601</v>
          </cell>
          <cell r="C219">
            <v>13.88693811760503</v>
          </cell>
        </row>
        <row r="220">
          <cell r="B220">
            <v>13.969190442563999</v>
          </cell>
          <cell r="C220">
            <v>13.887456152723999</v>
          </cell>
        </row>
        <row r="221">
          <cell r="B221">
            <v>13.988645259170399</v>
          </cell>
          <cell r="C221">
            <v>13.888104817249838</v>
          </cell>
        </row>
        <row r="222">
          <cell r="B222">
            <v>14.008100075776801</v>
          </cell>
          <cell r="C222">
            <v>13.888881351406344</v>
          </cell>
        </row>
        <row r="223">
          <cell r="B223">
            <v>14.027554892383199</v>
          </cell>
          <cell r="C223">
            <v>13.88978307261385</v>
          </cell>
        </row>
        <row r="224">
          <cell r="B224">
            <v>14.0470097089896</v>
          </cell>
          <cell r="C224">
            <v>13.8908073728088</v>
          </cell>
        </row>
        <row r="225">
          <cell r="B225">
            <v>14.066464525595999</v>
          </cell>
          <cell r="C225">
            <v>13.891951715874205</v>
          </cell>
        </row>
        <row r="226">
          <cell r="B226">
            <v>14.0859193422024</v>
          </cell>
          <cell r="C226">
            <v>13.893213635175746</v>
          </cell>
        </row>
        <row r="227">
          <cell r="B227">
            <v>14.1053741588088</v>
          </cell>
          <cell r="C227">
            <v>13.894590731198397</v>
          </cell>
        </row>
        <row r="228">
          <cell r="B228">
            <v>14.124828975415198</v>
          </cell>
          <cell r="C228">
            <v>13.896080669278895</v>
          </cell>
        </row>
        <row r="229">
          <cell r="B229">
            <v>14.1442837920216</v>
          </cell>
          <cell r="C229">
            <v>13.897681177429497</v>
          </cell>
        </row>
        <row r="230">
          <cell r="B230">
            <v>14.163738608627998</v>
          </cell>
          <cell r="C230">
            <v>13.899390044248801</v>
          </cell>
        </row>
        <row r="231">
          <cell r="B231">
            <v>14.1831934252344</v>
          </cell>
          <cell r="C231">
            <v>13.901205116915568</v>
          </cell>
        </row>
      </sheetData>
      <sheetData sheetId="13" refreshError="1">
        <row r="86">
          <cell r="B86">
            <v>12.852652706944001</v>
          </cell>
        </row>
        <row r="145">
          <cell r="B145">
            <v>12.661895733815999</v>
          </cell>
          <cell r="C145">
            <v>15.507303629554151</v>
          </cell>
        </row>
        <row r="146">
          <cell r="B146">
            <v>12.676902353942401</v>
          </cell>
          <cell r="C146">
            <v>15.464305075225745</v>
          </cell>
        </row>
        <row r="147">
          <cell r="B147">
            <v>12.691908974068799</v>
          </cell>
          <cell r="C147">
            <v>15.422814039237386</v>
          </cell>
        </row>
        <row r="148">
          <cell r="B148">
            <v>12.7069155941952</v>
          </cell>
          <cell r="C148">
            <v>15.382764013427009</v>
          </cell>
        </row>
        <row r="149">
          <cell r="B149">
            <v>12.721922214321602</v>
          </cell>
          <cell r="C149">
            <v>15.344092345178192</v>
          </cell>
        </row>
        <row r="150">
          <cell r="B150">
            <v>12.736928834447998</v>
          </cell>
          <cell r="C150">
            <v>15.306739962024</v>
          </cell>
        </row>
        <row r="151">
          <cell r="B151">
            <v>12.751935454574399</v>
          </cell>
          <cell r="C151">
            <v>15.270651119523816</v>
          </cell>
        </row>
        <row r="152">
          <cell r="B152">
            <v>12.766942074700799</v>
          </cell>
          <cell r="C152">
            <v>15.235773170150399</v>
          </cell>
        </row>
        <row r="153">
          <cell r="B153">
            <v>12.781948694827202</v>
          </cell>
          <cell r="C153">
            <v>15.202056351172503</v>
          </cell>
        </row>
        <row r="154">
          <cell r="B154">
            <v>12.7969553149536</v>
          </cell>
          <cell r="C154">
            <v>15.169453589736261</v>
          </cell>
        </row>
        <row r="155">
          <cell r="B155">
            <v>12.811961935079999</v>
          </cell>
          <cell r="C155">
            <v>15.13792032354</v>
          </cell>
        </row>
        <row r="156">
          <cell r="B156">
            <v>12.826968555206401</v>
          </cell>
          <cell r="C156">
            <v>15.107414335666357</v>
          </cell>
        </row>
        <row r="157">
          <cell r="B157">
            <v>12.841975175332797</v>
          </cell>
          <cell r="C157">
            <v>15.077895602284583</v>
          </cell>
        </row>
        <row r="158">
          <cell r="B158">
            <v>12.856981795459198</v>
          </cell>
          <cell r="C158">
            <v>15.04932615206806</v>
          </cell>
        </row>
        <row r="159">
          <cell r="B159">
            <v>12.8719884155856</v>
          </cell>
          <cell r="C159">
            <v>15.021669936288999</v>
          </cell>
        </row>
        <row r="160">
          <cell r="B160">
            <v>12.886995035712001</v>
          </cell>
          <cell r="C160">
            <v>14.994892708656</v>
          </cell>
        </row>
        <row r="161">
          <cell r="B161">
            <v>12.902001655838399</v>
          </cell>
          <cell r="C161">
            <v>14.968961914052535</v>
          </cell>
        </row>
        <row r="162">
          <cell r="B162">
            <v>12.917008275964799</v>
          </cell>
          <cell r="C162">
            <v>14.943846585416544</v>
          </cell>
        </row>
        <row r="163">
          <cell r="B163">
            <v>12.932014896091198</v>
          </cell>
          <cell r="C163">
            <v>14.919517248074515</v>
          </cell>
        </row>
        <row r="164">
          <cell r="B164">
            <v>12.947021516217601</v>
          </cell>
          <cell r="C164">
            <v>14.895945830908799</v>
          </cell>
        </row>
        <row r="165">
          <cell r="B165">
            <v>12.962028136343999</v>
          </cell>
          <cell r="C165">
            <v>14.873105583795528</v>
          </cell>
        </row>
        <row r="166">
          <cell r="B166">
            <v>12.977034756470399</v>
          </cell>
          <cell r="C166">
            <v>14.850971000802641</v>
          </cell>
        </row>
        <row r="167">
          <cell r="B167">
            <v>12.9920413765968</v>
          </cell>
          <cell r="C167">
            <v>14.829517748684605</v>
          </cell>
        </row>
        <row r="168">
          <cell r="B168">
            <v>13.0070479967232</v>
          </cell>
          <cell r="C168">
            <v>14.80872260025251</v>
          </cell>
        </row>
        <row r="169">
          <cell r="B169">
            <v>13.022054616849598</v>
          </cell>
          <cell r="C169">
            <v>14.788563372236036</v>
          </cell>
        </row>
        <row r="170">
          <cell r="B170">
            <v>13.037061236975999</v>
          </cell>
          <cell r="C170">
            <v>14.769018867287999</v>
          </cell>
        </row>
        <row r="171">
          <cell r="B171">
            <v>13.052067857102401</v>
          </cell>
          <cell r="C171">
            <v>14.750068819812737</v>
          </cell>
        </row>
        <row r="172">
          <cell r="B172">
            <v>13.067074477228799</v>
          </cell>
          <cell r="C172">
            <v>14.73169384532744</v>
          </cell>
        </row>
        <row r="173">
          <cell r="B173">
            <v>13.082081097355198</v>
          </cell>
          <cell r="C173">
            <v>14.713875393090502</v>
          </cell>
        </row>
        <row r="174">
          <cell r="B174">
            <v>13.0970877174816</v>
          </cell>
          <cell r="C174">
            <v>14.696595701753564</v>
          </cell>
        </row>
        <row r="175">
          <cell r="B175">
            <v>13.112094337608001</v>
          </cell>
          <cell r="C175">
            <v>14.679837757814527</v>
          </cell>
        </row>
        <row r="176">
          <cell r="B176">
            <v>13.127100957734399</v>
          </cell>
          <cell r="C176">
            <v>14.663585256667197</v>
          </cell>
        </row>
        <row r="177">
          <cell r="B177">
            <v>13.142107577860799</v>
          </cell>
          <cell r="C177">
            <v>14.647822566060297</v>
          </cell>
        </row>
        <row r="178">
          <cell r="B178">
            <v>13.1571141979872</v>
          </cell>
          <cell r="C178">
            <v>14.632534691793598</v>
          </cell>
        </row>
        <row r="179">
          <cell r="B179">
            <v>13.172120818113598</v>
          </cell>
          <cell r="C179">
            <v>14.617707245493163</v>
          </cell>
        </row>
        <row r="180">
          <cell r="B180">
            <v>13.187127438239997</v>
          </cell>
          <cell r="C180">
            <v>14.60332641432</v>
          </cell>
        </row>
        <row r="181">
          <cell r="B181">
            <v>13.202134058366401</v>
          </cell>
          <cell r="C181">
            <v>14.589378932478247</v>
          </cell>
        </row>
        <row r="182">
          <cell r="B182">
            <v>13.2171406784928</v>
          </cell>
          <cell r="C182">
            <v>14.57585205439934</v>
          </cell>
        </row>
        <row r="183">
          <cell r="B183">
            <v>13.232147298619198</v>
          </cell>
          <cell r="C183">
            <v>14.56273352948824</v>
          </cell>
        </row>
        <row r="184">
          <cell r="B184">
            <v>13.247153918745598</v>
          </cell>
          <cell r="C184">
            <v>14.550011578326645</v>
          </cell>
        </row>
        <row r="185">
          <cell r="B185">
            <v>13.262160538871999</v>
          </cell>
          <cell r="C185">
            <v>14.537674870236</v>
          </cell>
        </row>
        <row r="186">
          <cell r="B186">
            <v>13.277167158998401</v>
          </cell>
          <cell r="C186">
            <v>14.525712502110519</v>
          </cell>
        </row>
        <row r="187">
          <cell r="B187">
            <v>13.292173779124798</v>
          </cell>
          <cell r="C187">
            <v>14.514113978437164</v>
          </cell>
        </row>
        <row r="188">
          <cell r="B188">
            <v>13.3071803992512</v>
          </cell>
          <cell r="C188">
            <v>14.502869192425599</v>
          </cell>
        </row>
        <row r="189">
          <cell r="B189">
            <v>13.3221870193776</v>
          </cell>
          <cell r="C189">
            <v>14.49196840817687</v>
          </cell>
        </row>
        <row r="190">
          <cell r="B190">
            <v>13.337193639504001</v>
          </cell>
          <cell r="C190">
            <v>14.481402243824729</v>
          </cell>
        </row>
        <row r="191">
          <cell r="B191">
            <v>13.352200259630399</v>
          </cell>
          <cell r="C191">
            <v>14.471161655588173</v>
          </cell>
        </row>
        <row r="192">
          <cell r="B192">
            <v>13.3672068797568</v>
          </cell>
          <cell r="C192">
            <v>14.461237922678398</v>
          </cell>
        </row>
        <row r="193">
          <cell r="B193">
            <v>13.3822134998832</v>
          </cell>
          <cell r="C193">
            <v>14.451622633007087</v>
          </cell>
        </row>
        <row r="194">
          <cell r="B194">
            <v>13.397220120009598</v>
          </cell>
          <cell r="C194">
            <v>14.442307669646903</v>
          </cell>
        </row>
        <row r="195">
          <cell r="B195">
            <v>13.412226740135999</v>
          </cell>
          <cell r="C195">
            <v>14.433285197998433</v>
          </cell>
        </row>
        <row r="196">
          <cell r="B196">
            <v>13.427233360262399</v>
          </cell>
          <cell r="C196">
            <v>14.424547653620854</v>
          </cell>
        </row>
        <row r="197">
          <cell r="B197">
            <v>13.442239980388802</v>
          </cell>
          <cell r="C197">
            <v>14.416087730686709</v>
          </cell>
        </row>
        <row r="198">
          <cell r="B198">
            <v>13.457246600515198</v>
          </cell>
          <cell r="C198">
            <v>14.407898371023702</v>
          </cell>
        </row>
        <row r="199">
          <cell r="B199">
            <v>13.472253220641599</v>
          </cell>
          <cell r="C199">
            <v>14.399972753709037</v>
          </cell>
        </row>
        <row r="200">
          <cell r="B200">
            <v>13.487259840767999</v>
          </cell>
          <cell r="C200">
            <v>14.392304285183998</v>
          </cell>
        </row>
        <row r="201">
          <cell r="B201">
            <v>13.502266460894397</v>
          </cell>
          <cell r="C201">
            <v>14.38488658985877</v>
          </cell>
        </row>
        <row r="202">
          <cell r="B202">
            <v>13.5172730810208</v>
          </cell>
          <cell r="C202">
            <v>14.377713501179253</v>
          </cell>
        </row>
        <row r="203">
          <cell r="B203">
            <v>13.5322797011472</v>
          </cell>
          <cell r="C203">
            <v>14.370779053129697</v>
          </cell>
        </row>
        <row r="204">
          <cell r="B204">
            <v>13.547286321273601</v>
          </cell>
          <cell r="C204">
            <v>14.364077472146478</v>
          </cell>
        </row>
        <row r="205">
          <cell r="B205">
            <v>13.562292941400001</v>
          </cell>
          <cell r="C205">
            <v>14.357603169419997</v>
          </cell>
        </row>
        <row r="206">
          <cell r="B206">
            <v>13.577299561526399</v>
          </cell>
          <cell r="C206">
            <v>14.351350733563198</v>
          </cell>
        </row>
        <row r="207">
          <cell r="B207">
            <v>13.592306181652798</v>
          </cell>
          <cell r="C207">
            <v>14.345314923626399</v>
          </cell>
        </row>
        <row r="208">
          <cell r="B208">
            <v>13.607312801779202</v>
          </cell>
          <cell r="C208">
            <v>14.339490662439598</v>
          </cell>
        </row>
        <row r="209">
          <cell r="B209">
            <v>13.622319421905599</v>
          </cell>
          <cell r="C209">
            <v>14.333873030264426</v>
          </cell>
        </row>
        <row r="210">
          <cell r="B210">
            <v>13.637326042031999</v>
          </cell>
          <cell r="C210">
            <v>14.328457258739073</v>
          </cell>
        </row>
        <row r="211">
          <cell r="B211">
            <v>13.6523326621584</v>
          </cell>
          <cell r="C211">
            <v>14.323238725100575</v>
          </cell>
        </row>
        <row r="212">
          <cell r="B212">
            <v>13.6673392822848</v>
          </cell>
          <cell r="C212">
            <v>14.31821294666967</v>
          </cell>
        </row>
        <row r="213">
          <cell r="B213">
            <v>13.6823459024112</v>
          </cell>
          <cell r="C213">
            <v>14.313375575584544</v>
          </cell>
        </row>
        <row r="214">
          <cell r="B214">
            <v>13.697352522537599</v>
          </cell>
          <cell r="C214">
            <v>14.308722393770294</v>
          </cell>
        </row>
        <row r="215">
          <cell r="B215">
            <v>13.712359142664001</v>
          </cell>
          <cell r="C215">
            <v>14.304249308132</v>
          </cell>
        </row>
        <row r="216">
          <cell r="B216">
            <v>13.727365762790399</v>
          </cell>
          <cell r="C216">
            <v>14.299952345959907</v>
          </cell>
        </row>
        <row r="217">
          <cell r="B217">
            <v>13.742372382916798</v>
          </cell>
          <cell r="C217">
            <v>14.295827650535774</v>
          </cell>
        </row>
        <row r="218">
          <cell r="B218">
            <v>13.757379003043201</v>
          </cell>
          <cell r="C218">
            <v>14.291871476930295</v>
          </cell>
        </row>
        <row r="219">
          <cell r="B219">
            <v>13.772385623169601</v>
          </cell>
          <cell r="C219">
            <v>14.288080187981919</v>
          </cell>
        </row>
        <row r="220">
          <cell r="B220">
            <v>13.787392243295999</v>
          </cell>
          <cell r="C220">
            <v>14.284450250447998</v>
          </cell>
        </row>
        <row r="221">
          <cell r="B221">
            <v>13.802398863422399</v>
          </cell>
          <cell r="C221">
            <v>14.280978231319709</v>
          </cell>
        </row>
        <row r="222">
          <cell r="B222">
            <v>13.8174054835488</v>
          </cell>
          <cell r="C222">
            <v>14.277660794292705</v>
          </cell>
        </row>
        <row r="223">
          <cell r="B223">
            <v>13.832412103675198</v>
          </cell>
          <cell r="C223">
            <v>14.274494696385851</v>
          </cell>
        </row>
        <row r="224">
          <cell r="B224">
            <v>13.847418723801599</v>
          </cell>
          <cell r="C224">
            <v>14.2714767847008</v>
          </cell>
        </row>
        <row r="225">
          <cell r="B225">
            <v>13.862425343928001</v>
          </cell>
          <cell r="C225">
            <v>14.268603993315722</v>
          </cell>
        </row>
        <row r="226">
          <cell r="B226">
            <v>13.8774319640544</v>
          </cell>
          <cell r="C226">
            <v>14.265873340306651</v>
          </cell>
        </row>
        <row r="227">
          <cell r="B227">
            <v>13.8924385841808</v>
          </cell>
          <cell r="C227">
            <v>14.2632819248904</v>
          </cell>
        </row>
        <row r="228">
          <cell r="B228">
            <v>13.907445204307198</v>
          </cell>
          <cell r="C228">
            <v>14.260826924683329</v>
          </cell>
        </row>
        <row r="229">
          <cell r="B229">
            <v>13.922451824433601</v>
          </cell>
          <cell r="C229">
            <v>14.25850559307049</v>
          </cell>
        </row>
        <row r="230">
          <cell r="B230">
            <v>13.937458444560001</v>
          </cell>
          <cell r="C230">
            <v>14.256315256679997</v>
          </cell>
        </row>
        <row r="231">
          <cell r="B231">
            <v>13.952465064686399</v>
          </cell>
          <cell r="C231">
            <v>14.25425331295777</v>
          </cell>
        </row>
        <row r="232">
          <cell r="B232">
            <v>13.9674716848128</v>
          </cell>
        </row>
      </sheetData>
      <sheetData sheetId="14" refreshError="1"/>
      <sheetData sheetId="15" refreshError="1">
        <row r="8">
          <cell r="A8">
            <v>5</v>
          </cell>
          <cell r="AJ8">
            <v>10.936253750400001</v>
          </cell>
          <cell r="AK8">
            <v>36.753010958399997</v>
          </cell>
          <cell r="AL8">
            <v>15.361293475200002</v>
          </cell>
          <cell r="AM8">
            <v>32.815651792800004</v>
          </cell>
        </row>
        <row r="9">
          <cell r="A9">
            <v>6</v>
          </cell>
          <cell r="N9">
            <v>14.293655417395202</v>
          </cell>
          <cell r="O9">
            <v>42.024148111897603</v>
          </cell>
          <cell r="P9">
            <v>13.363354139007999</v>
          </cell>
          <cell r="Q9">
            <v>37.528599018570667</v>
          </cell>
          <cell r="AJ9">
            <v>12.0989364672</v>
          </cell>
          <cell r="AK9">
            <v>32.547108316799999</v>
          </cell>
          <cell r="AL9">
            <v>15.665670455359999</v>
          </cell>
          <cell r="AM9">
            <v>29.931956821546667</v>
          </cell>
        </row>
        <row r="10">
          <cell r="A10">
            <v>7</v>
          </cell>
          <cell r="N10">
            <v>14.556302705894398</v>
          </cell>
          <cell r="O10">
            <v>38.081409676147203</v>
          </cell>
          <cell r="P10">
            <v>13.664864761376</v>
          </cell>
          <cell r="Q10">
            <v>34.097957651659428</v>
          </cell>
          <cell r="AD10">
            <v>13.03665</v>
          </cell>
          <cell r="AE10">
            <v>20.940523371428572</v>
          </cell>
          <cell r="AH10">
            <v>10.647123480960001</v>
          </cell>
          <cell r="AI10">
            <v>27.682290405394287</v>
          </cell>
          <cell r="AJ10">
            <v>13.261619184000001</v>
          </cell>
          <cell r="AK10">
            <v>29.708989675200005</v>
          </cell>
          <cell r="AL10">
            <v>15.97004743552</v>
          </cell>
          <cell r="AM10">
            <v>27.915657124960003</v>
          </cell>
        </row>
        <row r="11">
          <cell r="A11">
            <v>8</v>
          </cell>
          <cell r="N11">
            <v>14.8189499943936</v>
          </cell>
          <cell r="O11">
            <v>35.157186760396804</v>
          </cell>
          <cell r="P11">
            <v>13.966375383743999</v>
          </cell>
          <cell r="Q11">
            <v>31.562665454272004</v>
          </cell>
          <cell r="AD11">
            <v>13.1039172</v>
          </cell>
          <cell r="AE11">
            <v>19.956743400000001</v>
          </cell>
          <cell r="AH11">
            <v>10.89150688704</v>
          </cell>
          <cell r="AI11">
            <v>25.568168502719999</v>
          </cell>
          <cell r="AJ11">
            <v>14.424301900800002</v>
          </cell>
          <cell r="AK11">
            <v>27.725736033600004</v>
          </cell>
          <cell r="AL11">
            <v>16.274424415680002</v>
          </cell>
          <cell r="AM11">
            <v>26.441479475039998</v>
          </cell>
        </row>
        <row r="12">
          <cell r="A12">
            <v>9</v>
          </cell>
          <cell r="N12">
            <v>15.081597282892799</v>
          </cell>
          <cell r="O12">
            <v>32.911974191313071</v>
          </cell>
          <cell r="P12">
            <v>14.267886006112001</v>
          </cell>
          <cell r="Q12">
            <v>29.624272703233785</v>
          </cell>
          <cell r="AD12">
            <v>13.171184400000001</v>
          </cell>
          <cell r="AE12">
            <v>19.199055333333334</v>
          </cell>
          <cell r="AH12">
            <v>11.135890293119999</v>
          </cell>
          <cell r="AI12">
            <v>23.951005179093336</v>
          </cell>
          <cell r="AJ12">
            <v>15.586984617600002</v>
          </cell>
          <cell r="AK12">
            <v>26.312392392</v>
          </cell>
          <cell r="AL12">
            <v>16.578801395839999</v>
          </cell>
          <cell r="AM12">
            <v>25.328716522897775</v>
          </cell>
        </row>
        <row r="13">
          <cell r="A13">
            <v>10</v>
          </cell>
          <cell r="L13">
            <v>11.682603967871998</v>
          </cell>
          <cell r="M13">
            <v>25.950679633535998</v>
          </cell>
          <cell r="N13">
            <v>15.344244571392002</v>
          </cell>
          <cell r="O13">
            <v>31.142068864896004</v>
          </cell>
          <cell r="P13">
            <v>14.56939662848</v>
          </cell>
          <cell r="Q13">
            <v>28.103709564640003</v>
          </cell>
          <cell r="AD13">
            <v>13.238451600000001</v>
          </cell>
          <cell r="AE13">
            <v>18.599631599999999</v>
          </cell>
          <cell r="AH13">
            <v>11.3802736992</v>
          </cell>
          <cell r="AI13">
            <v>22.681712860800001</v>
          </cell>
          <cell r="AJ13">
            <v>16.749667334400005</v>
          </cell>
          <cell r="AK13">
            <v>25.297985750399999</v>
          </cell>
          <cell r="AL13">
            <v>16.883178376</v>
          </cell>
          <cell r="AM13">
            <v>24.468943859199996</v>
          </cell>
        </row>
        <row r="14">
          <cell r="A14">
            <v>11</v>
          </cell>
          <cell r="L14">
            <v>11.7660115675392</v>
          </cell>
          <cell r="M14">
            <v>24.65737310027869</v>
          </cell>
          <cell r="N14">
            <v>15.606891859891201</v>
          </cell>
          <cell r="O14">
            <v>29.717841533145602</v>
          </cell>
          <cell r="P14">
            <v>14.870907250847999</v>
          </cell>
          <cell r="Q14">
            <v>26.887022507824</v>
          </cell>
          <cell r="AD14">
            <v>13.305718800000001</v>
          </cell>
          <cell r="AE14">
            <v>18.115309199999999</v>
          </cell>
          <cell r="AH14">
            <v>11.624657105279999</v>
          </cell>
          <cell r="AI14">
            <v>21.665417637294546</v>
          </cell>
          <cell r="AJ14">
            <v>17.912350051200001</v>
          </cell>
          <cell r="AK14">
            <v>24.573715108800005</v>
          </cell>
          <cell r="AL14">
            <v>17.187555356160001</v>
          </cell>
          <cell r="AM14">
            <v>23.793164132552729</v>
          </cell>
        </row>
        <row r="15">
          <cell r="A15">
            <v>12</v>
          </cell>
          <cell r="L15">
            <v>11.849419167206397</v>
          </cell>
          <cell r="M15">
            <v>23.586568289203196</v>
          </cell>
          <cell r="N15">
            <v>15.869539148390402</v>
          </cell>
          <cell r="O15">
            <v>28.552872697395202</v>
          </cell>
          <cell r="P15">
            <v>15.172417873216</v>
          </cell>
          <cell r="Q15">
            <v>25.89824251234133</v>
          </cell>
          <cell r="AD15">
            <v>13.372986000000001</v>
          </cell>
          <cell r="AE15">
            <v>17.717312800000002</v>
          </cell>
          <cell r="AH15">
            <v>11.869040511360001</v>
          </cell>
          <cell r="AI15">
            <v>20.838870234880002</v>
          </cell>
          <cell r="AJ15">
            <v>19.075032768</v>
          </cell>
          <cell r="AK15">
            <v>24.067046467200001</v>
          </cell>
          <cell r="AL15">
            <v>17.491932336320001</v>
          </cell>
          <cell r="AM15">
            <v>23.255379108693333</v>
          </cell>
        </row>
        <row r="16">
          <cell r="A16">
            <v>13</v>
          </cell>
          <cell r="L16">
            <v>11.9328267668736</v>
          </cell>
          <cell r="M16">
            <v>22.686918649036798</v>
          </cell>
          <cell r="N16">
            <v>16.132186436889601</v>
          </cell>
          <cell r="O16">
            <v>27.587333473952491</v>
          </cell>
          <cell r="P16">
            <v>15.473928495584001</v>
          </cell>
          <cell r="Q16">
            <v>25.084775640961233</v>
          </cell>
          <cell r="AD16">
            <v>13.440253200000001</v>
          </cell>
          <cell r="AE16">
            <v>17.385721015384615</v>
          </cell>
          <cell r="AH16">
            <v>12.11342391744</v>
          </cell>
          <cell r="AI16">
            <v>20.158282694843077</v>
          </cell>
          <cell r="AJ16">
            <v>20.237715484799999</v>
          </cell>
          <cell r="AK16">
            <v>23.727763979446156</v>
          </cell>
          <cell r="AL16">
            <v>17.796309316479999</v>
          </cell>
          <cell r="AM16">
            <v>22.82374385620923</v>
          </cell>
        </row>
        <row r="17">
          <cell r="A17">
            <v>14</v>
          </cell>
          <cell r="L17">
            <v>12.016234366540798</v>
          </cell>
          <cell r="M17">
            <v>21.921748071727542</v>
          </cell>
          <cell r="N17">
            <v>16.3948337253888</v>
          </cell>
          <cell r="O17">
            <v>26.778488945894399</v>
          </cell>
          <cell r="P17">
            <v>15.775439117951999</v>
          </cell>
          <cell r="Q17">
            <v>24.409054795661717</v>
          </cell>
          <cell r="AD17">
            <v>13.507520400000001</v>
          </cell>
          <cell r="AE17">
            <v>17.106304285714284</v>
          </cell>
          <cell r="AH17">
            <v>12.357807323519999</v>
          </cell>
          <cell r="AI17">
            <v>19.592377903817145</v>
          </cell>
          <cell r="AJ17">
            <v>21.400398201599998</v>
          </cell>
          <cell r="AK17">
            <v>23.519999184</v>
          </cell>
          <cell r="AL17">
            <v>18.100686296639999</v>
          </cell>
          <cell r="AM17">
            <v>22.475511995520002</v>
          </cell>
        </row>
        <row r="18">
          <cell r="A18">
            <v>15</v>
          </cell>
          <cell r="L18">
            <v>12.099641966207999</v>
          </cell>
          <cell r="M18">
            <v>21.264160744703997</v>
          </cell>
          <cell r="N18">
            <v>16.657481013887999</v>
          </cell>
          <cell r="O18">
            <v>26.095000174144001</v>
          </cell>
          <cell r="P18">
            <v>16.07694974032</v>
          </cell>
          <cell r="Q18">
            <v>23.843530771226668</v>
          </cell>
          <cell r="AD18">
            <v>13.574787600000001</v>
          </cell>
          <cell r="AE18">
            <v>16.8686276</v>
          </cell>
          <cell r="AH18">
            <v>12.6021907296</v>
          </cell>
          <cell r="AI18">
            <v>19.118219312000001</v>
          </cell>
          <cell r="AJ18">
            <v>22.563080918400001</v>
          </cell>
          <cell r="AK18">
            <v>23.417448542399999</v>
          </cell>
          <cell r="AL18">
            <v>18.4050632768</v>
          </cell>
          <cell r="AM18">
            <v>22.194002848266667</v>
          </cell>
        </row>
        <row r="19">
          <cell r="A19">
            <v>16</v>
          </cell>
          <cell r="L19">
            <v>12.1830495658752</v>
          </cell>
          <cell r="M19">
            <v>20.693984808537596</v>
          </cell>
          <cell r="N19">
            <v>16.920128302387198</v>
          </cell>
          <cell r="O19">
            <v>25.5133629543936</v>
          </cell>
          <cell r="P19">
            <v>16.378460362687999</v>
          </cell>
          <cell r="Q19">
            <v>23.367541663743999</v>
          </cell>
          <cell r="AD19">
            <v>13.6420548</v>
          </cell>
          <cell r="AE19">
            <v>16.664864699999999</v>
          </cell>
          <cell r="AH19">
            <v>12.846574135679999</v>
          </cell>
          <cell r="AI19">
            <v>18.718604507040002</v>
          </cell>
          <cell r="AJ19">
            <v>23.7257636352</v>
          </cell>
          <cell r="AK19">
            <v>23.400384400800004</v>
          </cell>
          <cell r="AL19">
            <v>18.709440256960001</v>
          </cell>
          <cell r="AM19">
            <v>21.966705905680001</v>
          </cell>
        </row>
        <row r="20">
          <cell r="A20">
            <v>17</v>
          </cell>
          <cell r="L20">
            <v>12.266457165542398</v>
          </cell>
          <cell r="M20">
            <v>20.195794723665315</v>
          </cell>
          <cell r="N20">
            <v>17.182775590886401</v>
          </cell>
          <cell r="O20">
            <v>25.015603483349079</v>
          </cell>
          <cell r="P20">
            <v>16.679970985056002</v>
          </cell>
          <cell r="Q20">
            <v>22.965287193751532</v>
          </cell>
          <cell r="AD20">
            <v>13.709322</v>
          </cell>
          <cell r="AE20">
            <v>16.489030799999998</v>
          </cell>
          <cell r="AH20">
            <v>13.09095754176</v>
          </cell>
          <cell r="AI20">
            <v>18.380378703021179</v>
          </cell>
          <cell r="AL20">
            <v>19.013817237120001</v>
          </cell>
          <cell r="AM20">
            <v>21.784054308112943</v>
          </cell>
        </row>
        <row r="21">
          <cell r="A21">
            <v>18</v>
          </cell>
          <cell r="L21">
            <v>12.349864765209599</v>
          </cell>
          <cell r="M21">
            <v>19.757592848204798</v>
          </cell>
          <cell r="N21">
            <v>17.4454228793856</v>
          </cell>
          <cell r="O21">
            <v>24.587742136226137</v>
          </cell>
          <cell r="P21">
            <v>16.981481607424001</v>
          </cell>
          <cell r="Q21">
            <v>22.624478255000888</v>
          </cell>
          <cell r="AD21">
            <v>13.7765892</v>
          </cell>
          <cell r="AE21">
            <v>16.336471066666668</v>
          </cell>
          <cell r="AH21">
            <v>13.335340947839999</v>
          </cell>
          <cell r="AI21">
            <v>18.093310399786667</v>
          </cell>
          <cell r="AL21">
            <v>19.318194217280002</v>
          </cell>
          <cell r="AM21">
            <v>21.638607164728889</v>
          </cell>
        </row>
        <row r="22">
          <cell r="A22">
            <v>19</v>
          </cell>
          <cell r="L22">
            <v>12.4332723648768</v>
          </cell>
          <cell r="M22">
            <v>19.369907359617343</v>
          </cell>
          <cell r="N22">
            <v>17.708070167884802</v>
          </cell>
          <cell r="O22">
            <v>24.218742367142404</v>
          </cell>
          <cell r="P22">
            <v>17.282992229792004</v>
          </cell>
          <cell r="Q22">
            <v>22.335412921506524</v>
          </cell>
          <cell r="AD22">
            <v>13.8438564</v>
          </cell>
          <cell r="AE22">
            <v>16.203510631578951</v>
          </cell>
          <cell r="AH22">
            <v>13.579724353920001</v>
          </cell>
          <cell r="AI22">
            <v>17.849322097212632</v>
          </cell>
        </row>
        <row r="23">
          <cell r="A23">
            <v>20</v>
          </cell>
          <cell r="F23">
            <v>13.937668800000001</v>
          </cell>
          <cell r="G23">
            <v>16.300059600000001</v>
          </cell>
          <cell r="L23">
            <v>12.516679964544</v>
          </cell>
          <cell r="M23">
            <v>19.025160799871998</v>
          </cell>
          <cell r="N23">
            <v>17.970717456384001</v>
          </cell>
          <cell r="O23">
            <v>23.899774939392</v>
          </cell>
          <cell r="P23">
            <v>17.58450285216</v>
          </cell>
          <cell r="Q23">
            <v>22.090329652480001</v>
          </cell>
          <cell r="AD23">
            <v>13.9111236</v>
          </cell>
          <cell r="AE23">
            <v>16.087209600000001</v>
          </cell>
          <cell r="AH23">
            <v>13.82410776</v>
          </cell>
          <cell r="AI23">
            <v>17.641951795199997</v>
          </cell>
        </row>
        <row r="24">
          <cell r="A24">
            <v>21</v>
          </cell>
          <cell r="F24">
            <v>13.988958719999999</v>
          </cell>
          <cell r="G24">
            <v>16.188785988571425</v>
          </cell>
          <cell r="L24">
            <v>12.600087564211197</v>
          </cell>
          <cell r="M24">
            <v>18.717219036277029</v>
          </cell>
          <cell r="N24">
            <v>18.2333647448832</v>
          </cell>
          <cell r="O24">
            <v>23.6236923756416</v>
          </cell>
          <cell r="P24">
            <v>17.886013474528003</v>
          </cell>
          <cell r="Q24">
            <v>21.882945295854476</v>
          </cell>
          <cell r="AD24">
            <v>13.9783908</v>
          </cell>
          <cell r="AE24">
            <v>15.985188057142855</v>
          </cell>
          <cell r="AH24">
            <v>14.068491166080001</v>
          </cell>
          <cell r="AI24">
            <v>17.465968350811426</v>
          </cell>
        </row>
        <row r="25">
          <cell r="A25">
            <v>22</v>
          </cell>
          <cell r="F25">
            <v>14.040248640000002</v>
          </cell>
          <cell r="G25">
            <v>16.089959519999997</v>
          </cell>
          <cell r="L25">
            <v>12.683495163878399</v>
          </cell>
          <cell r="M25">
            <v>18.441063232993745</v>
          </cell>
          <cell r="N25">
            <v>18.496012033382403</v>
          </cell>
          <cell r="O25">
            <v>23.384646739891199</v>
          </cell>
          <cell r="P25">
            <v>18.187524096896002</v>
          </cell>
          <cell r="Q25">
            <v>21.708119090848001</v>
          </cell>
          <cell r="AD25">
            <v>14.045658</v>
          </cell>
          <cell r="AE25">
            <v>15.8954988</v>
          </cell>
          <cell r="AH25">
            <v>14.31287457216</v>
          </cell>
          <cell r="AI25">
            <v>17.317091738007271</v>
          </cell>
        </row>
        <row r="26">
          <cell r="A26">
            <v>23</v>
          </cell>
          <cell r="F26">
            <v>14.091538560000002</v>
          </cell>
          <cell r="G26">
            <v>16.001956653913044</v>
          </cell>
          <cell r="L26">
            <v>12.766902763545598</v>
          </cell>
          <cell r="M26">
            <v>18.192547395198886</v>
          </cell>
          <cell r="N26">
            <v>18.758659321881598</v>
          </cell>
          <cell r="O26">
            <v>23.177807128488627</v>
          </cell>
          <cell r="P26">
            <v>18.489034719264001</v>
          </cell>
          <cell r="Q26">
            <v>21.561604322032</v>
          </cell>
          <cell r="AD26">
            <v>14.112925199999999</v>
          </cell>
          <cell r="AE26">
            <v>15.816533269565216</v>
          </cell>
          <cell r="AH26">
            <v>14.557257978239999</v>
          </cell>
          <cell r="AI26">
            <v>17.191786283102608</v>
          </cell>
        </row>
        <row r="27">
          <cell r="A27">
            <v>24</v>
          </cell>
          <cell r="F27">
            <v>14.14282848</v>
          </cell>
          <cell r="G27">
            <v>15.923424439999998</v>
          </cell>
          <cell r="L27">
            <v>12.850310363212797</v>
          </cell>
          <cell r="M27">
            <v>17.968216527206398</v>
          </cell>
          <cell r="N27">
            <v>19.021306610380798</v>
          </cell>
          <cell r="O27">
            <v>22.999147788390406</v>
          </cell>
          <cell r="P27">
            <v>18.790545341632001</v>
          </cell>
          <cell r="Q27">
            <v>21.439862059882667</v>
          </cell>
          <cell r="AD27">
            <v>14.180192399999999</v>
          </cell>
          <cell r="AE27">
            <v>15.746951000000001</v>
          </cell>
          <cell r="AH27">
            <v>14.801641384319998</v>
          </cell>
          <cell r="AI27">
            <v>17.087105591359997</v>
          </cell>
        </row>
        <row r="28">
          <cell r="A28">
            <v>25</v>
          </cell>
          <cell r="F28">
            <v>14.194118399999999</v>
          </cell>
          <cell r="G28">
            <v>15.8532264</v>
          </cell>
          <cell r="L28">
            <v>12.933717962879998</v>
          </cell>
          <cell r="M28">
            <v>17.765168432639999</v>
          </cell>
          <cell r="N28">
            <v>19.28395389888</v>
          </cell>
          <cell r="O28">
            <v>22.845287087040003</v>
          </cell>
          <cell r="P28">
            <v>19.092055964000004</v>
          </cell>
          <cell r="Q28">
            <v>21.339919603600002</v>
          </cell>
          <cell r="AD28">
            <v>14.247459600000001</v>
          </cell>
          <cell r="AE28">
            <v>15.685626000000003</v>
          </cell>
          <cell r="AH28">
            <v>15.046024790399999</v>
          </cell>
          <cell r="AI28">
            <v>17.000574691200001</v>
          </cell>
        </row>
        <row r="29">
          <cell r="A29">
            <v>26</v>
          </cell>
          <cell r="F29">
            <v>14.245408320000001</v>
          </cell>
          <cell r="G29">
            <v>15.79040089846154</v>
          </cell>
          <cell r="L29">
            <v>13.017125562547198</v>
          </cell>
          <cell r="M29">
            <v>17.580947406873598</v>
          </cell>
          <cell r="N29">
            <v>19.546601187379203</v>
          </cell>
          <cell r="O29">
            <v>22.713363643043447</v>
          </cell>
          <cell r="P29">
            <v>19.393566586367999</v>
          </cell>
          <cell r="Q29">
            <v>21.259261590968613</v>
          </cell>
          <cell r="AD29">
            <v>14.314726800000001</v>
          </cell>
          <cell r="AE29">
            <v>15.63160550769231</v>
          </cell>
        </row>
        <row r="30">
          <cell r="A30">
            <v>27</v>
          </cell>
          <cell r="F30">
            <v>14.296698240000001</v>
          </cell>
          <cell r="G30">
            <v>15.734128764444446</v>
          </cell>
          <cell r="L30">
            <v>13.100533162214401</v>
          </cell>
          <cell r="M30">
            <v>17.413461553373864</v>
          </cell>
          <cell r="N30">
            <v>19.809248475878402</v>
          </cell>
          <cell r="O30">
            <v>22.600939983361425</v>
          </cell>
          <cell r="P30">
            <v>19.695077208736002</v>
          </cell>
          <cell r="Q30">
            <v>21.195745306027263</v>
          </cell>
          <cell r="AD30">
            <v>14.381994000000001</v>
          </cell>
          <cell r="AE30">
            <v>15.584077911111114</v>
          </cell>
        </row>
        <row r="31">
          <cell r="A31">
            <v>28</v>
          </cell>
          <cell r="F31">
            <v>14.34798816</v>
          </cell>
          <cell r="G31">
            <v>15.68370785142857</v>
          </cell>
          <cell r="L31">
            <v>13.183940761881599</v>
          </cell>
          <cell r="M31">
            <v>17.260917817969368</v>
          </cell>
          <cell r="N31">
            <v>20.071895764377601</v>
          </cell>
          <cell r="O31">
            <v>22.505926845388803</v>
          </cell>
          <cell r="P31">
            <v>19.996587831104002</v>
          </cell>
          <cell r="Q31">
            <v>21.147534135094855</v>
          </cell>
          <cell r="AD31">
            <v>14.4492612</v>
          </cell>
          <cell r="AE31">
            <v>15.542347542857142</v>
          </cell>
        </row>
        <row r="32">
          <cell r="A32">
            <v>29</v>
          </cell>
          <cell r="F32">
            <v>14.39927808</v>
          </cell>
          <cell r="G32">
            <v>15.638532860689656</v>
          </cell>
          <cell r="L32">
            <v>13.267348361548798</v>
          </cell>
          <cell r="M32">
            <v>17.121770464305435</v>
          </cell>
          <cell r="N32">
            <v>25.084671131520004</v>
          </cell>
          <cell r="O32">
            <v>22.426523140672884</v>
          </cell>
          <cell r="P32">
            <v>20.298098453472001</v>
          </cell>
          <cell r="Q32">
            <v>21.11304479051531</v>
          </cell>
          <cell r="AD32">
            <v>14.5165284</v>
          </cell>
          <cell r="AE32">
            <v>15.505814689655173</v>
          </cell>
        </row>
        <row r="33">
          <cell r="A33">
            <v>30</v>
          </cell>
          <cell r="F33">
            <v>14.450568000000001</v>
          </cell>
          <cell r="G33">
            <v>15.598079200000001</v>
          </cell>
          <cell r="L33">
            <v>13.350755961215999</v>
          </cell>
          <cell r="M33">
            <v>16.994679854207995</v>
          </cell>
          <cell r="N33">
            <v>26.338579238400005</v>
          </cell>
          <cell r="O33">
            <v>22.361167925888005</v>
          </cell>
          <cell r="P33">
            <v>20.59960907584</v>
          </cell>
          <cell r="Q33">
            <v>21.090905089653333</v>
          </cell>
          <cell r="AD33">
            <v>14.5837956</v>
          </cell>
          <cell r="AE33">
            <v>15.473959600000001</v>
          </cell>
        </row>
        <row r="34">
          <cell r="A34">
            <v>31</v>
          </cell>
          <cell r="F34">
            <v>14.501857920000003</v>
          </cell>
          <cell r="G34">
            <v>15.561889966451611</v>
          </cell>
          <cell r="L34">
            <v>13.434163560883199</v>
          </cell>
          <cell r="M34">
            <v>16.878479206041597</v>
          </cell>
          <cell r="N34">
            <v>27.592487345280006</v>
          </cell>
          <cell r="O34">
            <v>22.308501669750505</v>
          </cell>
          <cell r="P34">
            <v>20.901119698208003</v>
          </cell>
          <cell r="Q34">
            <v>21.079919905697551</v>
          </cell>
        </row>
        <row r="35">
          <cell r="A35">
            <v>32</v>
          </cell>
          <cell r="F35">
            <v>14.553147840000001</v>
          </cell>
          <cell r="G35">
            <v>15.52956537</v>
          </cell>
          <cell r="L35">
            <v>13.517571160550398</v>
          </cell>
          <cell r="M35">
            <v>16.772147585875196</v>
          </cell>
          <cell r="N35">
            <v>28.846395452160007</v>
          </cell>
          <cell r="O35">
            <v>22.267334782387202</v>
          </cell>
          <cell r="P35">
            <v>21.202630320576002</v>
          </cell>
          <cell r="Q35">
            <v>21.079043502688002</v>
          </cell>
        </row>
        <row r="36">
          <cell r="A36">
            <v>33</v>
          </cell>
          <cell r="F36">
            <v>14.60443776</v>
          </cell>
          <cell r="G36">
            <v>15.50075408</v>
          </cell>
          <cell r="L36">
            <v>13.600978760217599</v>
          </cell>
          <cell r="M36">
            <v>16.674787809345162</v>
          </cell>
          <cell r="N36">
            <v>30.10030355904</v>
          </cell>
          <cell r="O36">
            <v>22.236621866636799</v>
          </cell>
          <cell r="P36">
            <v>29.495262987840007</v>
          </cell>
          <cell r="Q36">
            <v>21.087356900538666</v>
          </cell>
        </row>
        <row r="37">
          <cell r="A37">
            <v>34</v>
          </cell>
          <cell r="F37">
            <v>14.65572768</v>
          </cell>
          <cell r="G37">
            <v>15.475146098823533</v>
          </cell>
          <cell r="L37">
            <v>13.684386359884797</v>
          </cell>
          <cell r="M37">
            <v>16.585608243189455</v>
          </cell>
          <cell r="P37">
            <v>31.233241784320004</v>
          </cell>
          <cell r="Q37">
            <v>21.104049234467766</v>
          </cell>
        </row>
        <row r="38">
          <cell r="A38">
            <v>35</v>
          </cell>
          <cell r="D38">
            <v>19.63580208099</v>
          </cell>
          <cell r="E38">
            <v>24.003558817352143</v>
          </cell>
          <cell r="F38">
            <v>14.707017600000002</v>
          </cell>
          <cell r="G38">
            <v>15.452466857142859</v>
          </cell>
          <cell r="H38">
            <v>17.101838438999998</v>
          </cell>
          <cell r="I38">
            <v>23.778442999499998</v>
          </cell>
          <cell r="L38">
            <v>13.767793959551998</v>
          </cell>
          <cell r="M38">
            <v>16.503907726518854</v>
          </cell>
          <cell r="P38">
            <v>32.971220580800008</v>
          </cell>
          <cell r="Q38">
            <v>21.128402309954286</v>
          </cell>
        </row>
        <row r="39">
          <cell r="A39">
            <v>36</v>
          </cell>
          <cell r="D39">
            <v>19.746735330503999</v>
          </cell>
          <cell r="E39">
            <v>23.883772980918664</v>
          </cell>
          <cell r="F39">
            <v>14.758307520000001</v>
          </cell>
          <cell r="G39">
            <v>15.432472293333335</v>
          </cell>
          <cell r="H39">
            <v>17.1457360984</v>
          </cell>
          <cell r="I39">
            <v>23.59359145142222</v>
          </cell>
          <cell r="L39">
            <v>13.8512015592192</v>
          </cell>
          <cell r="M39">
            <v>16.429063005209599</v>
          </cell>
          <cell r="P39">
            <v>34.709199377280008</v>
          </cell>
          <cell r="Q39">
            <v>21.159777731868445</v>
          </cell>
        </row>
        <row r="40">
          <cell r="A40">
            <v>37</v>
          </cell>
          <cell r="D40">
            <v>19.857668580018</v>
          </cell>
          <cell r="E40">
            <v>23.773460250495486</v>
          </cell>
          <cell r="F40">
            <v>14.809597439999999</v>
          </cell>
          <cell r="G40">
            <v>15.414944730810811</v>
          </cell>
          <cell r="H40">
            <v>17.189633757799999</v>
          </cell>
          <cell r="I40">
            <v>23.419918302143241</v>
          </cell>
          <cell r="L40">
            <v>13.934609158886399</v>
          </cell>
          <cell r="M40">
            <v>16.360518203962116</v>
          </cell>
          <cell r="P40">
            <v>36.447178173760001</v>
          </cell>
          <cell r="Q40">
            <v>21.197606120770164</v>
          </cell>
        </row>
        <row r="41">
          <cell r="A41">
            <v>38</v>
          </cell>
          <cell r="D41">
            <v>19.968601829532002</v>
          </cell>
          <cell r="E41">
            <v>23.671872749292316</v>
          </cell>
          <cell r="F41">
            <v>14.860887360000001</v>
          </cell>
          <cell r="G41">
            <v>15.399689406315792</v>
          </cell>
          <cell r="H41">
            <v>17.233531417199998</v>
          </cell>
          <cell r="I41">
            <v>23.256541046494736</v>
          </cell>
          <cell r="L41">
            <v>14.0180167585536</v>
          </cell>
          <cell r="M41">
            <v>16.297775960666272</v>
          </cell>
          <cell r="P41">
            <v>38.185156970240008</v>
          </cell>
          <cell r="Q41">
            <v>21.241378031897266</v>
          </cell>
        </row>
        <row r="42">
          <cell r="A42">
            <v>39</v>
          </cell>
          <cell r="D42">
            <v>20.079535079046</v>
          </cell>
          <cell r="E42">
            <v>23.578339305830688</v>
          </cell>
          <cell r="F42">
            <v>14.912177280000002</v>
          </cell>
          <cell r="G42">
            <v>15.386531532307691</v>
          </cell>
          <cell r="H42">
            <v>17.277429076600001</v>
          </cell>
          <cell r="I42">
            <v>23.102667692658972</v>
          </cell>
          <cell r="L42">
            <v>14.101424358220799</v>
          </cell>
          <cell r="M42">
            <v>16.240389924710396</v>
          </cell>
        </row>
        <row r="43">
          <cell r="A43">
            <v>40</v>
          </cell>
          <cell r="D43">
            <v>20.190468328560002</v>
          </cell>
          <cell r="E43">
            <v>23.492255865779999</v>
          </cell>
          <cell r="F43">
            <v>14.9634672</v>
          </cell>
          <cell r="G43">
            <v>15.375313800000001</v>
          </cell>
          <cell r="H43">
            <v>17.321326736</v>
          </cell>
          <cell r="I43">
            <v>22.957585447999996</v>
          </cell>
          <cell r="L43">
            <v>14.184831957887999</v>
          </cell>
          <cell r="M43">
            <v>16.187958380544</v>
          </cell>
        </row>
        <row r="44">
          <cell r="A44">
            <v>41</v>
          </cell>
          <cell r="D44">
            <v>20.301401578074</v>
          </cell>
          <cell r="E44">
            <v>23.413077306939442</v>
          </cell>
          <cell r="F44">
            <v>15.014757119999999</v>
          </cell>
          <cell r="G44">
            <v>15.365894247804878</v>
          </cell>
          <cell r="H44">
            <v>17.365224395399999</v>
          </cell>
          <cell r="I44">
            <v>22.82065106062683</v>
          </cell>
          <cell r="L44">
            <v>14.268239557555198</v>
          </cell>
          <cell r="M44">
            <v>16.1401188043776</v>
          </cell>
        </row>
        <row r="45">
          <cell r="A45">
            <v>42</v>
          </cell>
          <cell r="D45">
            <v>20.412334827588001</v>
          </cell>
          <cell r="E45">
            <v>23.340310423508289</v>
          </cell>
          <cell r="F45">
            <v>15.066047040000001</v>
          </cell>
          <cell r="G45">
            <v>15.358144434285716</v>
          </cell>
          <cell r="H45">
            <v>17.409122054800001</v>
          </cell>
          <cell r="I45">
            <v>22.691282540733329</v>
          </cell>
          <cell r="L45">
            <v>14.351647157222398</v>
          </cell>
          <cell r="M45">
            <v>16.096543198496914</v>
          </cell>
        </row>
        <row r="46">
          <cell r="A46">
            <v>43</v>
          </cell>
          <cell r="D46">
            <v>20.523268077101999</v>
          </cell>
          <cell r="E46">
            <v>23.273507889295185</v>
          </cell>
          <cell r="F46">
            <v>15.117336960000001</v>
          </cell>
          <cell r="G46">
            <v>15.351947866046512</v>
          </cell>
          <cell r="H46">
            <v>17.4530197142</v>
          </cell>
          <cell r="I46">
            <v>22.568952037099997</v>
          </cell>
          <cell r="L46">
            <v>14.435054756889597</v>
          </cell>
          <cell r="M46">
            <v>16.056934076602939</v>
          </cell>
        </row>
        <row r="47">
          <cell r="A47">
            <v>44</v>
          </cell>
          <cell r="D47">
            <v>20.634201326616001</v>
          </cell>
          <cell r="E47">
            <v>23.212263044126185</v>
          </cell>
          <cell r="F47">
            <v>15.168626880000001</v>
          </cell>
          <cell r="G47">
            <v>15.34719864</v>
          </cell>
          <cell r="H47">
            <v>17.496917373599999</v>
          </cell>
          <cell r="I47">
            <v>22.453179684981819</v>
          </cell>
          <cell r="L47">
            <v>14.5184623565568</v>
          </cell>
          <cell r="M47">
            <v>16.021020996605671</v>
          </cell>
        </row>
        <row r="48">
          <cell r="A48">
            <v>45</v>
          </cell>
          <cell r="D48">
            <v>20.745134576129999</v>
          </cell>
          <cell r="E48">
            <v>23.156205375398333</v>
          </cell>
          <cell r="F48">
            <v>15.2199168</v>
          </cell>
          <cell r="G48">
            <v>15.343800266666669</v>
          </cell>
          <cell r="H48">
            <v>17.540815032999998</v>
          </cell>
          <cell r="I48">
            <v>22.343528274277777</v>
          </cell>
          <cell r="L48">
            <v>14.601869956224</v>
          </cell>
          <cell r="M48">
            <v>15.988557555711999</v>
          </cell>
        </row>
        <row r="49">
          <cell r="A49">
            <v>46</v>
          </cell>
          <cell r="D49">
            <v>20.856067825644004</v>
          </cell>
          <cell r="E49">
            <v>23.104996588995913</v>
          </cell>
          <cell r="F49">
            <v>15.27120672</v>
          </cell>
          <cell r="G49">
            <v>15.34166464695652</v>
          </cell>
          <cell r="H49">
            <v>17.5847126924</v>
          </cell>
          <cell r="I49">
            <v>22.23959861315652</v>
          </cell>
          <cell r="L49">
            <v>14.685277555891199</v>
          </cell>
          <cell r="M49">
            <v>15.959318777458641</v>
          </cell>
        </row>
        <row r="50">
          <cell r="A50">
            <v>47</v>
          </cell>
          <cell r="D50">
            <v>20.967001075158002</v>
          </cell>
          <cell r="E50">
            <v>23.058327181791768</v>
          </cell>
          <cell r="F50">
            <v>15.322496640000002</v>
          </cell>
          <cell r="G50">
            <v>15.340711179574466</v>
          </cell>
          <cell r="H50">
            <v>17.628610351799999</v>
          </cell>
          <cell r="I50">
            <v>22.141025483559577</v>
          </cell>
          <cell r="L50">
            <v>14.7686851555584</v>
          </cell>
          <cell r="M50">
            <v>15.93309883231537</v>
          </cell>
        </row>
        <row r="51">
          <cell r="A51">
            <v>48</v>
          </cell>
          <cell r="D51">
            <v>21.077934324672</v>
          </cell>
          <cell r="E51">
            <v>23.015913442585997</v>
          </cell>
          <cell r="F51">
            <v>15.373786560000001</v>
          </cell>
          <cell r="G51">
            <v>15.340865980000002</v>
          </cell>
          <cell r="H51">
            <v>17.672508011199998</v>
          </cell>
          <cell r="I51">
            <v>22.047474102266666</v>
          </cell>
          <cell r="L51">
            <v>14.852092755225598</v>
          </cell>
          <cell r="M51">
            <v>15.9097090432128</v>
          </cell>
        </row>
        <row r="52">
          <cell r="A52">
            <v>49</v>
          </cell>
          <cell r="D52">
            <v>21.188867574185998</v>
          </cell>
          <cell r="E52">
            <v>22.977494820276675</v>
          </cell>
          <cell r="F52">
            <v>15.42507648</v>
          </cell>
          <cell r="G52">
            <v>15.342061195102044</v>
          </cell>
          <cell r="H52">
            <v>17.716405670600004</v>
          </cell>
          <cell r="I52">
            <v>21.958637015299999</v>
          </cell>
          <cell r="L52">
            <v>14.935500354892799</v>
          </cell>
          <cell r="M52">
            <v>15.888976135291301</v>
          </cell>
        </row>
        <row r="53">
          <cell r="A53">
            <v>50</v>
          </cell>
          <cell r="D53">
            <v>21.2998008237</v>
          </cell>
          <cell r="E53">
            <v>22.94283160785</v>
          </cell>
          <cell r="F53">
            <v>15.476366400000002</v>
          </cell>
          <cell r="G53">
            <v>15.344234399999999</v>
          </cell>
          <cell r="H53">
            <v>17.760303329999999</v>
          </cell>
          <cell r="I53">
            <v>21.874231364999996</v>
          </cell>
          <cell r="L53">
            <v>15.018907954559999</v>
          </cell>
          <cell r="M53">
            <v>15.870740695679999</v>
          </cell>
        </row>
        <row r="54">
          <cell r="A54">
            <v>51</v>
          </cell>
          <cell r="D54">
            <v>21.410734073213998</v>
          </cell>
          <cell r="E54">
            <v>22.911702898842297</v>
          </cell>
          <cell r="F54">
            <v>15.527656320000002</v>
          </cell>
          <cell r="G54">
            <v>15.347328065882355</v>
          </cell>
          <cell r="H54">
            <v>17.804200989399998</v>
          </cell>
          <cell r="I54">
            <v>21.793996478621569</v>
          </cell>
        </row>
        <row r="55">
          <cell r="A55">
            <v>52</v>
          </cell>
          <cell r="D55">
            <v>21.521667322728</v>
          </cell>
          <cell r="E55">
            <v>22.883904779594769</v>
          </cell>
          <cell r="F55">
            <v>15.578946240000001</v>
          </cell>
          <cell r="G55">
            <v>15.35128908923077</v>
          </cell>
          <cell r="H55">
            <v>17.848098648800001</v>
          </cell>
          <cell r="I55">
            <v>21.717691735169232</v>
          </cell>
        </row>
        <row r="56">
          <cell r="A56">
            <v>53</v>
          </cell>
          <cell r="D56">
            <v>21.632600572242001</v>
          </cell>
          <cell r="E56">
            <v>22.859248726158736</v>
          </cell>
          <cell r="F56">
            <v>15.630236159999999</v>
          </cell>
          <cell r="G56">
            <v>15.356068374339625</v>
          </cell>
          <cell r="H56">
            <v>17.8919963082</v>
          </cell>
          <cell r="I56">
            <v>21.645094673722642</v>
          </cell>
        </row>
        <row r="57">
          <cell r="A57">
            <v>54</v>
          </cell>
          <cell r="D57">
            <v>21.743533821755999</v>
          </cell>
          <cell r="E57">
            <v>22.837560179322441</v>
          </cell>
          <cell r="F57">
            <v>15.681526080000001</v>
          </cell>
          <cell r="G57">
            <v>15.361620462222223</v>
          </cell>
          <cell r="H57">
            <v>17.935893967600002</v>
          </cell>
          <cell r="I57">
            <v>21.575999311948149</v>
          </cell>
        </row>
        <row r="58">
          <cell r="A58">
            <v>55</v>
          </cell>
          <cell r="D58">
            <v>21.854467071269998</v>
          </cell>
          <cell r="E58">
            <v>22.818677275089541</v>
          </cell>
          <cell r="F58">
            <v>15.732816000000001</v>
          </cell>
          <cell r="G58">
            <v>15.367903200000002</v>
          </cell>
          <cell r="H58">
            <v>17.979791626999997</v>
          </cell>
          <cell r="I58">
            <v>21.510214648045451</v>
          </cell>
        </row>
        <row r="59">
          <cell r="A59">
            <v>56</v>
          </cell>
          <cell r="D59">
            <v>21.965400320783999</v>
          </cell>
          <cell r="E59">
            <v>22.802449711177712</v>
          </cell>
          <cell r="H59">
            <v>18.0236892864</v>
          </cell>
          <cell r="I59">
            <v>21.447563323200001</v>
          </cell>
        </row>
        <row r="60">
          <cell r="A60">
            <v>57</v>
          </cell>
          <cell r="D60">
            <v>22.076333570298001</v>
          </cell>
          <cell r="E60">
            <v>22.788737732833209</v>
          </cell>
          <cell r="H60">
            <v>18.067586945799999</v>
          </cell>
          <cell r="I60">
            <v>21.387880424829824</v>
          </cell>
        </row>
        <row r="61">
          <cell r="A61">
            <v>58</v>
          </cell>
          <cell r="D61">
            <v>22.187266819811999</v>
          </cell>
          <cell r="E61">
            <v>22.77741122356117</v>
          </cell>
          <cell r="H61">
            <v>18.111484605199998</v>
          </cell>
          <cell r="I61">
            <v>21.331012413634479</v>
          </cell>
        </row>
        <row r="62">
          <cell r="A62">
            <v>59</v>
          </cell>
          <cell r="D62">
            <v>22.298200069325997</v>
          </cell>
          <cell r="E62">
            <v>22.768348888324013</v>
          </cell>
          <cell r="H62">
            <v>18.1553822646</v>
          </cell>
          <cell r="I62">
            <v>21.276816159757622</v>
          </cell>
        </row>
        <row r="63">
          <cell r="A63">
            <v>60</v>
          </cell>
          <cell r="D63">
            <v>22.409133318839999</v>
          </cell>
          <cell r="E63">
            <v>22.761437518420003</v>
          </cell>
          <cell r="H63">
            <v>18.199279923999999</v>
          </cell>
          <cell r="I63">
            <v>21.225158075333333</v>
          </cell>
        </row>
        <row r="64">
          <cell r="A64">
            <v>61</v>
          </cell>
          <cell r="D64">
            <v>22.520066568354</v>
          </cell>
          <cell r="E64">
            <v>22.756571328668802</v>
          </cell>
          <cell r="H64">
            <v>18.243177583399998</v>
          </cell>
          <cell r="I64">
            <v>21.175913332355734</v>
          </cell>
        </row>
        <row r="65">
          <cell r="A65">
            <v>62</v>
          </cell>
          <cell r="D65">
            <v>22.630999817867998</v>
          </cell>
          <cell r="E65">
            <v>22.753651358740449</v>
          </cell>
          <cell r="H65">
            <v>18.287075242799997</v>
          </cell>
          <cell r="I65">
            <v>21.128965156238706</v>
          </cell>
        </row>
        <row r="66">
          <cell r="A66">
            <v>63</v>
          </cell>
          <cell r="D66">
            <v>22.741933067382</v>
          </cell>
          <cell r="E66">
            <v>22.752584931500522</v>
          </cell>
          <cell r="H66">
            <v>18.330972902199999</v>
          </cell>
          <cell r="I66">
            <v>21.084204186655555</v>
          </cell>
        </row>
        <row r="67">
          <cell r="A67">
            <v>64</v>
          </cell>
          <cell r="D67">
            <v>22.852866316895998</v>
          </cell>
          <cell r="E67">
            <v>22.753285162135498</v>
          </cell>
          <cell r="H67">
            <v>18.374870561599998</v>
          </cell>
          <cell r="I67">
            <v>21.0415278983</v>
          </cell>
        </row>
        <row r="68">
          <cell r="A68">
            <v>65</v>
          </cell>
          <cell r="D68">
            <v>22.96379956641</v>
          </cell>
          <cell r="E68">
            <v>22.755670512589614</v>
          </cell>
          <cell r="H68">
            <v>18.418768220999997</v>
          </cell>
          <cell r="I68">
            <v>21.000840075115381</v>
          </cell>
        </row>
        <row r="69">
          <cell r="A69">
            <v>66</v>
          </cell>
          <cell r="D69">
            <v>23.074732815923998</v>
          </cell>
          <cell r="E69">
            <v>22.759664386507453</v>
          </cell>
          <cell r="H69">
            <v>18.462665880400003</v>
          </cell>
          <cell r="I69">
            <v>20.962050332321212</v>
          </cell>
        </row>
        <row r="70">
          <cell r="A70">
            <v>67</v>
          </cell>
          <cell r="D70">
            <v>23.185666065438003</v>
          </cell>
          <cell r="E70">
            <v>22.765194760450342</v>
          </cell>
          <cell r="H70">
            <v>18.506563539799998</v>
          </cell>
          <cell r="I70">
            <v>20.925073681243287</v>
          </cell>
        </row>
        <row r="71">
          <cell r="A71">
            <v>68</v>
          </cell>
          <cell r="D71">
            <v>23.296599314952001</v>
          </cell>
          <cell r="E71">
            <v>22.772193847652467</v>
          </cell>
          <cell r="H71">
            <v>18.550461199199997</v>
          </cell>
          <cell r="I71">
            <v>20.889830132541174</v>
          </cell>
        </row>
        <row r="72">
          <cell r="A72">
            <v>69</v>
          </cell>
          <cell r="D72">
            <v>23.407532564466003</v>
          </cell>
          <cell r="E72">
            <v>22.780597791015609</v>
          </cell>
          <cell r="H72">
            <v>18.5943588586</v>
          </cell>
          <cell r="I72">
            <v>20.856244333937681</v>
          </cell>
        </row>
        <row r="73">
          <cell r="A73">
            <v>70</v>
          </cell>
          <cell r="D73">
            <v>23.518465813980001</v>
          </cell>
          <cell r="E73">
            <v>22.790346382418566</v>
          </cell>
          <cell r="H73">
            <v>18.638256517999999</v>
          </cell>
          <cell r="I73">
            <v>20.824245239000003</v>
          </cell>
        </row>
        <row r="74">
          <cell r="A74">
            <v>71</v>
          </cell>
          <cell r="D74">
            <v>23.629399063494002</v>
          </cell>
          <cell r="E74">
            <v>22.801382805747</v>
          </cell>
          <cell r="H74">
            <v>18.682154177400001</v>
          </cell>
          <cell r="I74">
            <v>20.793765803911267</v>
          </cell>
        </row>
        <row r="75">
          <cell r="A75">
            <v>72</v>
          </cell>
          <cell r="D75">
            <v>23.740332313008004</v>
          </cell>
          <cell r="E75">
            <v>22.813653401337334</v>
          </cell>
          <cell r="H75">
            <v>18.7260518368</v>
          </cell>
          <cell r="I75">
            <v>20.764742709511111</v>
          </cell>
        </row>
        <row r="76">
          <cell r="A76">
            <v>73</v>
          </cell>
          <cell r="D76">
            <v>23.851265562522002</v>
          </cell>
          <cell r="E76">
            <v>22.827107449781543</v>
          </cell>
          <cell r="H76">
            <v>18.769949496199999</v>
          </cell>
          <cell r="I76">
            <v>20.737116106182189</v>
          </cell>
        </row>
        <row r="77">
          <cell r="A77">
            <v>74</v>
          </cell>
          <cell r="D77">
            <v>23.962198812035997</v>
          </cell>
          <cell r="E77">
            <v>22.841696973261243</v>
          </cell>
          <cell r="H77">
            <v>18.813847155599998</v>
          </cell>
          <cell r="I77">
            <v>20.710829379421622</v>
          </cell>
        </row>
        <row r="78">
          <cell r="A78">
            <v>75</v>
          </cell>
          <cell r="D78">
            <v>24.073132061549998</v>
          </cell>
          <cell r="E78">
            <v>22.857376552774994</v>
          </cell>
          <cell r="H78">
            <v>18.857744814999997</v>
          </cell>
          <cell r="I78">
            <v>20.685828934166668</v>
          </cell>
        </row>
        <row r="79">
          <cell r="A79">
            <v>76</v>
          </cell>
          <cell r="D79">
            <v>24.184065311064</v>
          </cell>
          <cell r="E79">
            <v>22.874103159795155</v>
          </cell>
          <cell r="H79">
            <v>18.901642474400003</v>
          </cell>
          <cell r="I79">
            <v>20.662063996147371</v>
          </cell>
        </row>
        <row r="80">
          <cell r="A80">
            <v>77</v>
          </cell>
          <cell r="D80">
            <v>24.294998560577998</v>
          </cell>
          <cell r="E80">
            <v>22.891836001042243</v>
          </cell>
          <cell r="H80">
            <v>18.945540133799998</v>
          </cell>
          <cell r="I80">
            <v>20.639486428718179</v>
          </cell>
        </row>
        <row r="81">
          <cell r="A81">
            <v>78</v>
          </cell>
          <cell r="D81">
            <v>24.405931810092</v>
          </cell>
          <cell r="E81">
            <v>22.910536375199847</v>
          </cell>
          <cell r="H81">
            <v>18.9894377932</v>
          </cell>
          <cell r="I81">
            <v>20.618050563779487</v>
          </cell>
        </row>
        <row r="82">
          <cell r="A82">
            <v>79</v>
          </cell>
          <cell r="D82">
            <v>24.516865059605998</v>
          </cell>
          <cell r="E82">
            <v>22.930167540511857</v>
          </cell>
          <cell r="H82">
            <v>19.033335452599999</v>
          </cell>
          <cell r="I82">
            <v>20.597713045540505</v>
          </cell>
        </row>
        <row r="83">
          <cell r="A83">
            <v>80</v>
          </cell>
          <cell r="D83">
            <v>24.627798309119999</v>
          </cell>
          <cell r="E83">
            <v>22.950694592309993</v>
          </cell>
          <cell r="H83">
            <v>19.077233111999998</v>
          </cell>
          <cell r="I83">
            <v>20.578432685999996</v>
          </cell>
          <cell r="T83">
            <v>18.985132756920002</v>
          </cell>
          <cell r="U83">
            <v>21.153250070472005</v>
          </cell>
          <cell r="V83">
            <v>19.111325971328004</v>
          </cell>
          <cell r="W83">
            <v>22.237323880864004</v>
          </cell>
        </row>
        <row r="84">
          <cell r="A84">
            <v>81</v>
          </cell>
          <cell r="H84">
            <v>19.121130771400001</v>
          </cell>
          <cell r="I84">
            <v>20.560170331132099</v>
          </cell>
          <cell r="T84">
            <v>19.013984117601602</v>
          </cell>
          <cell r="U84">
            <v>21.126661284876803</v>
          </cell>
          <cell r="V84">
            <v>19.133580686889601</v>
          </cell>
          <cell r="W84">
            <v>22.198868688867023</v>
          </cell>
        </row>
        <row r="85">
          <cell r="A85">
            <v>82</v>
          </cell>
          <cell r="H85">
            <v>19.165028430799996</v>
          </cell>
          <cell r="I85">
            <v>20.542888736863414</v>
          </cell>
          <cell r="T85">
            <v>19.042835478283202</v>
          </cell>
          <cell r="U85">
            <v>21.101072852109308</v>
          </cell>
          <cell r="V85">
            <v>19.155835402451203</v>
          </cell>
          <cell r="W85">
            <v>22.161622827352431</v>
          </cell>
        </row>
        <row r="86">
          <cell r="A86">
            <v>83</v>
          </cell>
          <cell r="H86">
            <v>19.208926090200002</v>
          </cell>
          <cell r="I86">
            <v>20.526552454015661</v>
          </cell>
          <cell r="T86">
            <v>19.071686838964801</v>
          </cell>
          <cell r="U86">
            <v>21.076448614838402</v>
          </cell>
          <cell r="V86">
            <v>19.178090118012801</v>
          </cell>
          <cell r="W86">
            <v>22.125542585579897</v>
          </cell>
        </row>
        <row r="87">
          <cell r="A87">
            <v>84</v>
          </cell>
          <cell r="H87">
            <v>19.252823749599997</v>
          </cell>
          <cell r="I87">
            <v>20.511127721466664</v>
          </cell>
          <cell r="T87">
            <v>19.100538199646405</v>
          </cell>
          <cell r="U87">
            <v>21.052754137510629</v>
          </cell>
          <cell r="V87">
            <v>19.200344833574402</v>
          </cell>
          <cell r="W87">
            <v>22.090586334272913</v>
          </cell>
        </row>
        <row r="88">
          <cell r="A88">
            <v>85</v>
          </cell>
          <cell r="H88">
            <v>19.296721408999996</v>
          </cell>
          <cell r="I88">
            <v>20.496582366852937</v>
          </cell>
          <cell r="T88">
            <v>19.129389560328001</v>
          </cell>
          <cell r="U88">
            <v>21.029956605069174</v>
          </cell>
          <cell r="V88">
            <v>19.222599549136</v>
          </cell>
          <cell r="W88">
            <v>22.056714403179765</v>
          </cell>
        </row>
        <row r="89">
          <cell r="A89">
            <v>86</v>
          </cell>
          <cell r="H89">
            <v>19.340619068400002</v>
          </cell>
          <cell r="I89">
            <v>20.482885714199995</v>
          </cell>
          <cell r="T89">
            <v>19.158240921009604</v>
          </cell>
          <cell r="U89">
            <v>21.008024728738938</v>
          </cell>
          <cell r="V89">
            <v>19.244854264697601</v>
          </cell>
          <cell r="W89">
            <v>22.023888967176706</v>
          </cell>
        </row>
        <row r="90">
          <cell r="A90">
            <v>87</v>
          </cell>
          <cell r="H90">
            <v>19.384516727799998</v>
          </cell>
          <cell r="I90">
            <v>20.470008497922986</v>
          </cell>
          <cell r="T90">
            <v>19.187092281691204</v>
          </cell>
          <cell r="U90">
            <v>20.986928658309189</v>
          </cell>
          <cell r="V90">
            <v>19.267108980259199</v>
          </cell>
          <cell r="W90">
            <v>21.992073940226156</v>
          </cell>
        </row>
        <row r="91">
          <cell r="A91">
            <v>88</v>
          </cell>
          <cell r="H91">
            <v>19.4284143872</v>
          </cell>
          <cell r="I91">
            <v>20.457922782690908</v>
          </cell>
          <cell r="T91">
            <v>19.2159436423728</v>
          </cell>
          <cell r="U91">
            <v>20.966639900396945</v>
          </cell>
          <cell r="V91">
            <v>19.289363695820803</v>
          </cell>
          <cell r="W91">
            <v>21.961234876564948</v>
          </cell>
        </row>
        <row r="92">
          <cell r="A92">
            <v>89</v>
          </cell>
          <cell r="H92">
            <v>19.472312046599999</v>
          </cell>
          <cell r="I92">
            <v>20.446601888693259</v>
          </cell>
          <cell r="T92">
            <v>19.244795003054403</v>
          </cell>
          <cell r="U92">
            <v>20.947131242220728</v>
          </cell>
          <cell r="V92">
            <v>19.311618411382401</v>
          </cell>
          <cell r="W92">
            <v>21.931338878554122</v>
          </cell>
        </row>
        <row r="93">
          <cell r="A93">
            <v>90</v>
          </cell>
          <cell r="H93">
            <v>19.516209706000001</v>
          </cell>
          <cell r="I93">
            <v>20.436020321888886</v>
          </cell>
          <cell r="T93">
            <v>19.273646363736002</v>
          </cell>
          <cell r="U93">
            <v>20.928376680456001</v>
          </cell>
          <cell r="V93">
            <v>19.333873126944003</v>
          </cell>
          <cell r="W93">
            <v>21.902354510672001</v>
          </cell>
        </row>
        <row r="94">
          <cell r="A94">
            <v>91</v>
          </cell>
          <cell r="H94">
            <v>19.560107365399997</v>
          </cell>
          <cell r="I94">
            <v>20.426153708853846</v>
          </cell>
          <cell r="T94">
            <v>19.302497724417606</v>
          </cell>
          <cell r="U94">
            <v>20.910351354781508</v>
          </cell>
          <cell r="V94">
            <v>19.356127842505604</v>
          </cell>
          <cell r="W94">
            <v>21.874251719178073</v>
          </cell>
        </row>
        <row r="95">
          <cell r="A95">
            <v>92</v>
          </cell>
          <cell r="H95">
            <v>19.604005024799999</v>
          </cell>
          <cell r="I95">
            <v>20.41697873587826</v>
          </cell>
          <cell r="T95">
            <v>19.331349085099198</v>
          </cell>
          <cell r="U95">
            <v>20.893031485759511</v>
          </cell>
          <cell r="V95">
            <v>19.378382558067198</v>
          </cell>
          <cell r="W95">
            <v>21.847001757016209</v>
          </cell>
        </row>
        <row r="96">
          <cell r="A96">
            <v>93</v>
          </cell>
          <cell r="H96">
            <v>19.647902684200002</v>
          </cell>
          <cell r="I96">
            <v>20.408473091992473</v>
          </cell>
          <cell r="T96">
            <v>19.360200445780801</v>
          </cell>
          <cell r="U96">
            <v>20.876394316723822</v>
          </cell>
          <cell r="V96">
            <v>19.400637273628799</v>
          </cell>
          <cell r="W96">
            <v>21.820577113562788</v>
          </cell>
        </row>
        <row r="97">
          <cell r="A97">
            <v>94</v>
          </cell>
          <cell r="H97">
            <v>19.691800343599997</v>
          </cell>
          <cell r="I97">
            <v>20.400615415629787</v>
          </cell>
          <cell r="T97">
            <v>19.389051806462401</v>
          </cell>
          <cell r="U97">
            <v>20.86041805937699</v>
          </cell>
          <cell r="V97">
            <v>19.422891989190401</v>
          </cell>
          <cell r="W97">
            <v>21.794951448859031</v>
          </cell>
        </row>
        <row r="98">
          <cell r="A98">
            <v>95</v>
          </cell>
          <cell r="H98">
            <v>19.735698003</v>
          </cell>
          <cell r="I98">
            <v>20.393385244657896</v>
          </cell>
          <cell r="T98">
            <v>19.417903167143997</v>
          </cell>
          <cell r="U98">
            <v>20.845081842823582</v>
          </cell>
          <cell r="V98">
            <v>19.445146704752005</v>
          </cell>
          <cell r="W98">
            <v>21.770099531997054</v>
          </cell>
        </row>
        <row r="99">
          <cell r="A99">
            <v>96</v>
          </cell>
          <cell r="H99">
            <v>19.779595662399998</v>
          </cell>
          <cell r="I99">
            <v>20.386762969533333</v>
          </cell>
          <cell r="T99">
            <v>19.4467545278256</v>
          </cell>
          <cell r="U99">
            <v>20.830365665788801</v>
          </cell>
          <cell r="V99">
            <v>19.4674014203136</v>
          </cell>
          <cell r="W99">
            <v>21.745997183356803</v>
          </cell>
        </row>
        <row r="100">
          <cell r="A100">
            <v>97</v>
          </cell>
          <cell r="H100">
            <v>19.823493321799997</v>
          </cell>
          <cell r="I100">
            <v>20.380729789353605</v>
          </cell>
          <cell r="T100">
            <v>19.4756058885072</v>
          </cell>
          <cell r="U100">
            <v>20.816250351792693</v>
          </cell>
          <cell r="V100">
            <v>19.489656135875201</v>
          </cell>
          <cell r="W100">
            <v>21.722621220415949</v>
          </cell>
        </row>
        <row r="101">
          <cell r="A101">
            <v>98</v>
          </cell>
          <cell r="H101">
            <v>19.8673909812</v>
          </cell>
          <cell r="I101">
            <v>20.3752676706</v>
          </cell>
          <cell r="T101">
            <v>19.5044572491888</v>
          </cell>
          <cell r="U101">
            <v>20.802717507068767</v>
          </cell>
          <cell r="V101">
            <v>19.511910851436802</v>
          </cell>
          <cell r="W101">
            <v>21.699949406877582</v>
          </cell>
        </row>
        <row r="102">
          <cell r="A102">
            <v>99</v>
          </cell>
          <cell r="H102">
            <v>19.911288640599999</v>
          </cell>
          <cell r="I102">
            <v>20.370359308380806</v>
          </cell>
          <cell r="T102">
            <v>19.533308609870399</v>
          </cell>
          <cell r="U102">
            <v>20.789749481033017</v>
          </cell>
          <cell r="V102">
            <v>19.5341655669984</v>
          </cell>
          <cell r="W102">
            <v>21.677960404881016</v>
          </cell>
        </row>
        <row r="103">
          <cell r="A103">
            <v>100</v>
          </cell>
          <cell r="H103">
            <v>19.955186300000001</v>
          </cell>
          <cell r="I103">
            <v>20.365988090000002</v>
          </cell>
          <cell r="T103">
            <v>19.562159970552003</v>
          </cell>
          <cell r="U103">
            <v>20.7773293291248</v>
          </cell>
          <cell r="V103">
            <v>19.556420282559998</v>
          </cell>
          <cell r="W103">
            <v>21.656633730080003</v>
          </cell>
        </row>
        <row r="104">
          <cell r="A104">
            <v>101</v>
          </cell>
          <cell r="H104">
            <v>19.999083959399997</v>
          </cell>
          <cell r="I104">
            <v>20.3621380606901</v>
          </cell>
          <cell r="T104">
            <v>19.591011331233602</v>
          </cell>
          <cell r="U104">
            <v>20.765440777855176</v>
          </cell>
          <cell r="V104">
            <v>19.578674998121599</v>
          </cell>
          <cell r="W104">
            <v>21.635949709389514</v>
          </cell>
        </row>
        <row r="105">
          <cell r="A105">
            <v>102</v>
          </cell>
          <cell r="H105">
            <v>20.042981618799995</v>
          </cell>
          <cell r="I105">
            <v>20.358793891360783</v>
          </cell>
          <cell r="T105">
            <v>19.619862691915198</v>
          </cell>
          <cell r="U105">
            <v>20.754068191911248</v>
          </cell>
          <cell r="V105">
            <v>19.600929713683204</v>
          </cell>
          <cell r="W105">
            <v>21.615889441218073</v>
          </cell>
        </row>
        <row r="106">
          <cell r="A106">
            <v>103</v>
          </cell>
          <cell r="H106">
            <v>20.086879278200001</v>
          </cell>
          <cell r="I106">
            <v>20.355940848226215</v>
          </cell>
          <cell r="T106">
            <v>19.648714052596802</v>
          </cell>
          <cell r="U106">
            <v>20.74319654317673</v>
          </cell>
          <cell r="V106">
            <v>19.623184429244802</v>
          </cell>
          <cell r="W106">
            <v>21.596434758016578</v>
          </cell>
        </row>
        <row r="107">
          <cell r="A107">
            <v>104</v>
          </cell>
          <cell r="H107">
            <v>20.130776937599997</v>
          </cell>
          <cell r="I107">
            <v>20.353564764184611</v>
          </cell>
          <cell r="T107">
            <v>19.677565413278401</v>
          </cell>
          <cell r="U107">
            <v>20.732811381539818</v>
          </cell>
          <cell r="V107">
            <v>19.645439144806403</v>
          </cell>
          <cell r="W107">
            <v>21.577568190987815</v>
          </cell>
        </row>
        <row r="108">
          <cell r="A108">
            <v>105</v>
          </cell>
          <cell r="T108">
            <v>19.706416773960001</v>
          </cell>
          <cell r="U108">
            <v>20.722898807369145</v>
          </cell>
          <cell r="V108">
            <v>19.667693860368001</v>
          </cell>
          <cell r="W108">
            <v>21.559272936812572</v>
          </cell>
        </row>
        <row r="109">
          <cell r="A109">
            <v>106</v>
          </cell>
          <cell r="T109">
            <v>19.735268134641601</v>
          </cell>
          <cell r="U109">
            <v>20.713445445547745</v>
          </cell>
          <cell r="V109">
            <v>19.689948575929602</v>
          </cell>
          <cell r="W109">
            <v>21.541532826259139</v>
          </cell>
        </row>
        <row r="110">
          <cell r="A110">
            <v>107</v>
          </cell>
          <cell r="T110">
            <v>19.764119495323204</v>
          </cell>
          <cell r="U110">
            <v>20.704438420963022</v>
          </cell>
          <cell r="V110">
            <v>19.7122032914912</v>
          </cell>
          <cell r="W110">
            <v>21.524332294553076</v>
          </cell>
        </row>
        <row r="111">
          <cell r="A111">
            <v>108</v>
          </cell>
          <cell r="T111">
            <v>19.7929708560048</v>
          </cell>
          <cell r="U111">
            <v>20.695865335358398</v>
          </cell>
          <cell r="V111">
            <v>19.734458007052801</v>
          </cell>
          <cell r="W111">
            <v>21.507656353393063</v>
          </cell>
        </row>
        <row r="112">
          <cell r="A112">
            <v>109</v>
          </cell>
          <cell r="T112">
            <v>19.8218222166864</v>
          </cell>
          <cell r="U112">
            <v>20.687714245459201</v>
          </cell>
          <cell r="V112">
            <v>19.756712722614399</v>
          </cell>
          <cell r="W112">
            <v>21.491490564507195</v>
          </cell>
        </row>
        <row r="113">
          <cell r="A113">
            <v>110</v>
          </cell>
          <cell r="T113">
            <v>19.850673577368003</v>
          </cell>
          <cell r="U113">
            <v>20.679973642291642</v>
          </cell>
          <cell r="V113">
            <v>19.778967438176004</v>
          </cell>
          <cell r="W113">
            <v>21.475821014651636</v>
          </cell>
        </row>
        <row r="114">
          <cell r="A114">
            <v>111</v>
          </cell>
          <cell r="T114">
            <v>19.879524938049602</v>
          </cell>
          <cell r="U114">
            <v>20.672632431619718</v>
          </cell>
          <cell r="V114">
            <v>19.801222153737601</v>
          </cell>
          <cell r="W114">
            <v>21.460634291960694</v>
          </cell>
        </row>
        <row r="115">
          <cell r="A115">
            <v>112</v>
          </cell>
          <cell r="T115">
            <v>19.908376298731202</v>
          </cell>
          <cell r="U115">
            <v>20.665679915430172</v>
          </cell>
          <cell r="V115">
            <v>19.823476869299203</v>
          </cell>
          <cell r="W115">
            <v>21.445917463563887</v>
          </cell>
        </row>
        <row r="116">
          <cell r="A116">
            <v>113</v>
          </cell>
          <cell r="T116">
            <v>19.937227659412802</v>
          </cell>
          <cell r="U116">
            <v>20.659105774400455</v>
          </cell>
          <cell r="V116">
            <v>19.8457315848608</v>
          </cell>
          <cell r="W116">
            <v>21.431658054391463</v>
          </cell>
        </row>
        <row r="117">
          <cell r="A117">
            <v>114</v>
          </cell>
          <cell r="T117">
            <v>19.966079020094405</v>
          </cell>
          <cell r="U117">
            <v>20.652900051289514</v>
          </cell>
          <cell r="V117">
            <v>19.867986300422398</v>
          </cell>
          <cell r="W117">
            <v>21.417844027095409</v>
          </cell>
        </row>
        <row r="118">
          <cell r="A118">
            <v>115</v>
          </cell>
          <cell r="T118">
            <v>19.994930380776001</v>
          </cell>
          <cell r="U118">
            <v>20.647053135195133</v>
          </cell>
          <cell r="V118">
            <v>19.890241015984</v>
          </cell>
          <cell r="W118">
            <v>21.404463763018086</v>
          </cell>
        </row>
        <row r="119">
          <cell r="A119">
            <v>116</v>
          </cell>
          <cell r="T119">
            <v>20.023781741457601</v>
          </cell>
          <cell r="U119">
            <v>20.641555746625489</v>
          </cell>
          <cell r="V119">
            <v>19.912495731545601</v>
          </cell>
          <cell r="W119">
            <v>21.391506044145217</v>
          </cell>
        </row>
        <row r="120">
          <cell r="A120">
            <v>117</v>
          </cell>
          <cell r="T120">
            <v>20.052633102139204</v>
          </cell>
          <cell r="U120">
            <v>20.636398923336372</v>
          </cell>
          <cell r="V120">
            <v>19.934750447107206</v>
          </cell>
          <cell r="W120">
            <v>21.378960035984374</v>
          </cell>
        </row>
        <row r="121">
          <cell r="A121">
            <v>118</v>
          </cell>
          <cell r="T121">
            <v>20.081484462820796</v>
          </cell>
          <cell r="U121">
            <v>20.631574006888439</v>
          </cell>
          <cell r="V121">
            <v>19.9570051626688</v>
          </cell>
          <cell r="W121">
            <v>21.36681527131406</v>
          </cell>
        </row>
        <row r="122">
          <cell r="A122">
            <v>119</v>
          </cell>
          <cell r="T122">
            <v>20.1103358235024</v>
          </cell>
          <cell r="U122">
            <v>20.627072629882324</v>
          </cell>
          <cell r="V122">
            <v>19.979259878230401</v>
          </cell>
          <cell r="W122">
            <v>21.355061634752179</v>
          </cell>
        </row>
        <row r="123">
          <cell r="A123">
            <v>120</v>
          </cell>
          <cell r="T123">
            <v>20.139187184183999</v>
          </cell>
          <cell r="U123">
            <v>20.622886703831998</v>
          </cell>
          <cell r="V123">
            <v>20.001514593792002</v>
          </cell>
          <cell r="W123">
            <v>21.343689348096003</v>
          </cell>
        </row>
        <row r="124">
          <cell r="A124">
            <v>121</v>
          </cell>
          <cell r="T124">
            <v>20.168038544865603</v>
          </cell>
          <cell r="U124">
            <v>20.619008407639377</v>
          </cell>
          <cell r="V124">
            <v>20.0237693093536</v>
          </cell>
          <cell r="W124">
            <v>21.332688956389198</v>
          </cell>
        </row>
        <row r="125">
          <cell r="A125">
            <v>122</v>
          </cell>
          <cell r="T125">
            <v>20.196889905547199</v>
          </cell>
          <cell r="U125">
            <v>20.615430176635829</v>
          </cell>
          <cell r="V125">
            <v>20.046024024915198</v>
          </cell>
          <cell r="W125">
            <v>21.322051314673995</v>
          </cell>
        </row>
        <row r="126">
          <cell r="A126">
            <v>123</v>
          </cell>
          <cell r="T126">
            <v>20.225741266228802</v>
          </cell>
          <cell r="U126">
            <v>20.612144692158207</v>
          </cell>
          <cell r="V126">
            <v>20.068278740476799</v>
          </cell>
          <cell r="W126">
            <v>21.31176757538962</v>
          </cell>
        </row>
        <row r="127">
          <cell r="A127">
            <v>124</v>
          </cell>
          <cell r="T127">
            <v>20.254592626910402</v>
          </cell>
          <cell r="U127">
            <v>20.609144871629265</v>
          </cell>
          <cell r="V127">
            <v>20.090533456038401</v>
          </cell>
          <cell r="W127">
            <v>21.30182917638049</v>
          </cell>
        </row>
        <row r="128">
          <cell r="A128">
            <v>125</v>
          </cell>
          <cell r="T128">
            <v>20.283443987592001</v>
          </cell>
          <cell r="U128">
            <v>20.606423859114237</v>
          </cell>
          <cell r="V128">
            <v>20.112788171600005</v>
          </cell>
          <cell r="W128">
            <v>21.292227829479998</v>
          </cell>
        </row>
        <row r="129">
          <cell r="A129">
            <v>126</v>
          </cell>
          <cell r="T129">
            <v>20.312295348273601</v>
          </cell>
          <cell r="U129">
            <v>20.603975016327087</v>
          </cell>
          <cell r="V129">
            <v>20.135042887161603</v>
          </cell>
          <cell r="W129">
            <v>21.282955509637944</v>
          </cell>
        </row>
        <row r="130">
          <cell r="A130">
            <v>127</v>
          </cell>
          <cell r="T130">
            <v>20.3411467089552</v>
          </cell>
          <cell r="U130">
            <v>20.601791914061636</v>
          </cell>
          <cell r="V130">
            <v>20.157297602723201</v>
          </cell>
          <cell r="W130">
            <v>21.274004444561601</v>
          </cell>
        </row>
        <row r="131">
          <cell r="A131">
            <v>128</v>
          </cell>
          <cell r="T131">
            <v>20.3699980696368</v>
          </cell>
          <cell r="U131">
            <v>20.599868324024399</v>
          </cell>
          <cell r="V131">
            <v>20.179552318284802</v>
          </cell>
          <cell r="W131">
            <v>21.265367104842401</v>
          </cell>
        </row>
        <row r="132">
          <cell r="A132">
            <v>129</v>
          </cell>
          <cell r="T132">
            <v>20.3988494303184</v>
          </cell>
          <cell r="U132">
            <v>20.598198211047293</v>
          </cell>
          <cell r="V132">
            <v>20.2018070338464</v>
          </cell>
          <cell r="W132">
            <v>21.257036194541804</v>
          </cell>
        </row>
        <row r="133">
          <cell r="A133">
            <v>130</v>
          </cell>
          <cell r="T133">
            <v>20.427700791000003</v>
          </cell>
          <cell r="U133">
            <v>20.596775725659693</v>
          </cell>
          <cell r="V133">
            <v>20.224061749408001</v>
          </cell>
          <cell r="W133">
            <v>21.249004642211691</v>
          </cell>
        </row>
        <row r="134">
          <cell r="A134">
            <v>131</v>
          </cell>
          <cell r="T134">
            <v>20.456552151681599</v>
          </cell>
          <cell r="U134">
            <v>20.595595197000769</v>
          </cell>
          <cell r="V134">
            <v>20.246316464969599</v>
          </cell>
          <cell r="W134">
            <v>21.241265592326027</v>
          </cell>
        </row>
        <row r="135">
          <cell r="A135">
            <v>132</v>
          </cell>
          <cell r="T135">
            <v>20.485403512363202</v>
          </cell>
          <cell r="U135">
            <v>20.594651126053964</v>
          </cell>
          <cell r="V135">
            <v>20.268571180531204</v>
          </cell>
          <cell r="W135">
            <v>21.233812397101964</v>
          </cell>
        </row>
        <row r="136">
          <cell r="A136">
            <v>133</v>
          </cell>
          <cell r="T136">
            <v>20.514254873044802</v>
          </cell>
          <cell r="U136">
            <v>20.593938179186672</v>
          </cell>
          <cell r="V136">
            <v>20.290825896092802</v>
          </cell>
          <cell r="W136">
            <v>21.226638608690006</v>
          </cell>
        </row>
        <row r="137">
          <cell r="A137">
            <v>134</v>
          </cell>
          <cell r="T137">
            <v>20.543106233726402</v>
          </cell>
          <cell r="U137">
            <v>20.593451181979201</v>
          </cell>
          <cell r="V137">
            <v>20.313080611654403</v>
          </cell>
          <cell r="W137">
            <v>21.219737971713773</v>
          </cell>
        </row>
        <row r="138">
          <cell r="A138">
            <v>135</v>
          </cell>
          <cell r="T138">
            <v>20.571957594408001</v>
          </cell>
          <cell r="U138">
            <v>20.593185113328001</v>
          </cell>
          <cell r="V138">
            <v>20.335335327216001</v>
          </cell>
          <cell r="W138">
            <v>21.213104416141338</v>
          </cell>
        </row>
        <row r="139">
          <cell r="A139">
            <v>136</v>
          </cell>
          <cell r="T139">
            <v>20.600808955089601</v>
          </cell>
          <cell r="U139">
            <v>20.593135099809036</v>
          </cell>
          <cell r="V139">
            <v>20.357590042777598</v>
          </cell>
          <cell r="W139">
            <v>21.206732050471157</v>
          </cell>
        </row>
        <row r="140">
          <cell r="A140">
            <v>137</v>
          </cell>
          <cell r="T140">
            <v>20.629660315771204</v>
          </cell>
          <cell r="U140">
            <v>20.593296410288023</v>
          </cell>
          <cell r="V140">
            <v>20.3798447583392</v>
          </cell>
          <cell r="W140">
            <v>21.200615155216319</v>
          </cell>
        </row>
        <row r="141">
          <cell r="A141">
            <v>138</v>
          </cell>
          <cell r="T141">
            <v>20.6585116764528</v>
          </cell>
          <cell r="U141">
            <v>20.593664450765008</v>
          </cell>
          <cell r="V141">
            <v>20.402099473900801</v>
          </cell>
          <cell r="W141">
            <v>21.194748176672142</v>
          </cell>
        </row>
        <row r="142">
          <cell r="A142">
            <v>139</v>
          </cell>
          <cell r="T142">
            <v>20.687363037134403</v>
          </cell>
          <cell r="U142">
            <v>20.594234759441473</v>
          </cell>
          <cell r="V142">
            <v>20.424354189462406</v>
          </cell>
          <cell r="W142">
            <v>21.189125720952781</v>
          </cell>
        </row>
        <row r="143">
          <cell r="A143">
            <v>140</v>
          </cell>
          <cell r="T143">
            <v>20.716214397816003</v>
          </cell>
          <cell r="U143">
            <v>20.595003001998858</v>
          </cell>
          <cell r="V143">
            <v>20.446608905024</v>
          </cell>
          <cell r="W143">
            <v>21.18374254828343</v>
          </cell>
        </row>
        <row r="144">
          <cell r="A144">
            <v>141</v>
          </cell>
          <cell r="T144">
            <v>20.745065758497599</v>
          </cell>
          <cell r="U144">
            <v>20.595964967077993</v>
          </cell>
          <cell r="V144">
            <v>20.468863620585601</v>
          </cell>
          <cell r="W144">
            <v>21.178593567535351</v>
          </cell>
        </row>
        <row r="145">
          <cell r="A145">
            <v>142</v>
          </cell>
          <cell r="T145">
            <v>20.773917119179202</v>
          </cell>
          <cell r="U145">
            <v>20.597116561949548</v>
          </cell>
          <cell r="V145">
            <v>20.491118336147203</v>
          </cell>
          <cell r="W145">
            <v>21.173673830991905</v>
          </cell>
        </row>
        <row r="146">
          <cell r="A146">
            <v>143</v>
          </cell>
          <cell r="T146">
            <v>20.802768479860802</v>
          </cell>
          <cell r="U146">
            <v>20.598453808366123</v>
          </cell>
          <cell r="V146">
            <v>20.5133730517088</v>
          </cell>
          <cell r="W146">
            <v>21.168978529334119</v>
          </cell>
        </row>
        <row r="147">
          <cell r="A147">
            <v>144</v>
          </cell>
          <cell r="T147">
            <v>20.831619840542405</v>
          </cell>
          <cell r="U147">
            <v>20.599972838587203</v>
          </cell>
          <cell r="V147">
            <v>20.535627767270398</v>
          </cell>
          <cell r="W147">
            <v>21.164502986835203</v>
          </cell>
        </row>
        <row r="148">
          <cell r="A148">
            <v>145</v>
          </cell>
          <cell r="T148">
            <v>20.860471201223998</v>
          </cell>
          <cell r="U148">
            <v>20.601669891568552</v>
          </cell>
          <cell r="V148">
            <v>20.557882482831999</v>
          </cell>
          <cell r="W148">
            <v>21.16024265675393</v>
          </cell>
        </row>
        <row r="149">
          <cell r="A149">
            <v>146</v>
          </cell>
          <cell r="T149">
            <v>20.889322561905601</v>
          </cell>
          <cell r="U149">
            <v>20.603541309308255</v>
          </cell>
          <cell r="V149">
            <v>20.580137198393601</v>
          </cell>
          <cell r="W149">
            <v>21.156193116917347</v>
          </cell>
        </row>
        <row r="150">
          <cell r="A150">
            <v>147</v>
          </cell>
          <cell r="T150">
            <v>20.918173922587201</v>
          </cell>
          <cell r="U150">
            <v>20.605583533341843</v>
          </cell>
          <cell r="V150">
            <v>20.602391913955206</v>
          </cell>
          <cell r="W150">
            <v>21.152350065483724</v>
          </cell>
        </row>
        <row r="151">
          <cell r="A151">
            <v>148</v>
          </cell>
          <cell r="T151">
            <v>20.947025283268797</v>
          </cell>
          <cell r="U151">
            <v>20.607793101379588</v>
          </cell>
          <cell r="V151">
            <v>20.6246466295168</v>
          </cell>
          <cell r="W151">
            <v>21.148709316877319</v>
          </cell>
        </row>
        <row r="152">
          <cell r="A152">
            <v>149</v>
          </cell>
          <cell r="T152">
            <v>20.9758766439504</v>
          </cell>
          <cell r="U152">
            <v>20.610166644079122</v>
          </cell>
          <cell r="V152">
            <v>20.646901345078401</v>
          </cell>
          <cell r="W152">
            <v>21.145266797886851</v>
          </cell>
        </row>
        <row r="153">
          <cell r="A153">
            <v>150</v>
          </cell>
          <cell r="R153">
            <v>10.862110305322998</v>
          </cell>
          <cell r="S153">
            <v>16.78247558507983</v>
          </cell>
          <cell r="T153">
            <v>21.004728004632</v>
          </cell>
          <cell r="U153">
            <v>20.612700881947202</v>
          </cell>
          <cell r="V153">
            <v>20.669156060640002</v>
          </cell>
          <cell r="W153">
            <v>21.142018543919995</v>
          </cell>
          <cell r="X153" t="e">
            <v>#REF!</v>
          </cell>
          <cell r="Y153" t="e">
            <v>#REF!</v>
          </cell>
          <cell r="Z153" t="e">
            <v>#REF!</v>
          </cell>
          <cell r="AA153" t="e">
            <v>#REF!</v>
          </cell>
          <cell r="AB153" t="e">
            <v>#REF!</v>
          </cell>
          <cell r="AC153" t="e">
            <v>#REF!</v>
          </cell>
        </row>
        <row r="154">
          <cell r="A154">
            <v>151</v>
          </cell>
          <cell r="R154">
            <v>10.866878503472019</v>
          </cell>
          <cell r="S154">
            <v>16.743283656730942</v>
          </cell>
          <cell r="X154" t="e">
            <v>#REF!</v>
          </cell>
          <cell r="Y154" t="e">
            <v>#REF!</v>
          </cell>
          <cell r="Z154" t="e">
            <v>#REF!</v>
          </cell>
          <cell r="AA154" t="e">
            <v>#REF!</v>
          </cell>
          <cell r="AB154" t="e">
            <v>#REF!</v>
          </cell>
          <cell r="AC154" t="e">
            <v>#REF!</v>
          </cell>
        </row>
        <row r="155">
          <cell r="A155">
            <v>152</v>
          </cell>
          <cell r="R155">
            <v>10.871646701621039</v>
          </cell>
          <cell r="S155">
            <v>16.704638781374467</v>
          </cell>
          <cell r="X155" t="e">
            <v>#REF!</v>
          </cell>
          <cell r="Y155" t="e">
            <v>#REF!</v>
          </cell>
          <cell r="Z155" t="e">
            <v>#REF!</v>
          </cell>
          <cell r="AA155" t="e">
            <v>#REF!</v>
          </cell>
          <cell r="AB155" t="e">
            <v>#REF!</v>
          </cell>
          <cell r="AC155" t="e">
            <v>#REF!</v>
          </cell>
        </row>
        <row r="156">
          <cell r="A156">
            <v>153</v>
          </cell>
          <cell r="R156">
            <v>10.876414899770058</v>
          </cell>
          <cell r="S156">
            <v>16.666530232481144</v>
          </cell>
          <cell r="X156" t="e">
            <v>#REF!</v>
          </cell>
          <cell r="Y156" t="e">
            <v>#REF!</v>
          </cell>
          <cell r="Z156" t="e">
            <v>#REF!</v>
          </cell>
          <cell r="AA156" t="e">
            <v>#REF!</v>
          </cell>
          <cell r="AB156" t="e">
            <v>#REF!</v>
          </cell>
          <cell r="AC156" t="e">
            <v>#REF!</v>
          </cell>
        </row>
        <row r="157">
          <cell r="A157">
            <v>154</v>
          </cell>
          <cell r="R157">
            <v>10.881183097919079</v>
          </cell>
          <cell r="S157">
            <v>16.628947562132851</v>
          </cell>
          <cell r="X157" t="e">
            <v>#REF!</v>
          </cell>
          <cell r="Y157" t="e">
            <v>#REF!</v>
          </cell>
          <cell r="Z157" t="e">
            <v>#REF!</v>
          </cell>
          <cell r="AA157" t="e">
            <v>#REF!</v>
          </cell>
          <cell r="AB157" t="e">
            <v>#REF!</v>
          </cell>
          <cell r="AC157" t="e">
            <v>#REF!</v>
          </cell>
        </row>
        <row r="158">
          <cell r="A158">
            <v>155</v>
          </cell>
          <cell r="R158">
            <v>10.885951296068098</v>
          </cell>
          <cell r="S158">
            <v>16.591880592035178</v>
          </cell>
          <cell r="X158" t="e">
            <v>#REF!</v>
          </cell>
          <cell r="Y158" t="e">
            <v>#REF!</v>
          </cell>
          <cell r="Z158" t="e">
            <v>#REF!</v>
          </cell>
          <cell r="AA158" t="e">
            <v>#REF!</v>
          </cell>
          <cell r="AB158" t="e">
            <v>#REF!</v>
          </cell>
          <cell r="AC158" t="e">
            <v>#REF!</v>
          </cell>
        </row>
        <row r="159">
          <cell r="A159">
            <v>156</v>
          </cell>
          <cell r="R159">
            <v>10.890719494217119</v>
          </cell>
          <cell r="S159">
            <v>16.555319404875611</v>
          </cell>
          <cell r="X159" t="e">
            <v>#REF!</v>
          </cell>
          <cell r="Y159" t="e">
            <v>#REF!</v>
          </cell>
          <cell r="Z159" t="e">
            <v>#REF!</v>
          </cell>
          <cell r="AA159" t="e">
            <v>#REF!</v>
          </cell>
          <cell r="AB159" t="e">
            <v>#REF!</v>
          </cell>
          <cell r="AC159" t="e">
            <v>#REF!</v>
          </cell>
        </row>
        <row r="160">
          <cell r="A160">
            <v>157</v>
          </cell>
          <cell r="R160">
            <v>10.895487692366139</v>
          </cell>
          <cell r="S160">
            <v>16.519254336012018</v>
          </cell>
          <cell r="X160" t="e">
            <v>#REF!</v>
          </cell>
          <cell r="Y160" t="e">
            <v>#REF!</v>
          </cell>
          <cell r="Z160" t="e">
            <v>#REF!</v>
          </cell>
          <cell r="AA160" t="e">
            <v>#REF!</v>
          </cell>
          <cell r="AB160" t="e">
            <v>#REF!</v>
          </cell>
          <cell r="AC160" t="e">
            <v>#REF!</v>
          </cell>
        </row>
        <row r="161">
          <cell r="A161">
            <v>158</v>
          </cell>
          <cell r="R161">
            <v>10.900255890515158</v>
          </cell>
          <cell r="S161">
            <v>16.483675965476756</v>
          </cell>
          <cell r="X161" t="e">
            <v>#REF!</v>
          </cell>
          <cell r="Y161" t="e">
            <v>#REF!</v>
          </cell>
          <cell r="Z161" t="e">
            <v>#REF!</v>
          </cell>
          <cell r="AA161" t="e">
            <v>#REF!</v>
          </cell>
          <cell r="AB161" t="e">
            <v>#REF!</v>
          </cell>
          <cell r="AC161" t="e">
            <v>#REF!</v>
          </cell>
        </row>
        <row r="162">
          <cell r="A162">
            <v>159</v>
          </cell>
          <cell r="R162">
            <v>10.905024088664179</v>
          </cell>
          <cell r="S162">
            <v>16.448575110282498</v>
          </cell>
          <cell r="X162" t="e">
            <v>#REF!</v>
          </cell>
          <cell r="Y162" t="e">
            <v>#REF!</v>
          </cell>
          <cell r="Z162" t="e">
            <v>#REF!</v>
          </cell>
          <cell r="AA162" t="e">
            <v>#REF!</v>
          </cell>
          <cell r="AB162" t="e">
            <v>#REF!</v>
          </cell>
          <cell r="AC162" t="e">
            <v>#REF!</v>
          </cell>
        </row>
        <row r="163">
          <cell r="A163">
            <v>160</v>
          </cell>
          <cell r="R163">
            <v>10.9097922868132</v>
          </cell>
          <cell r="S163">
            <v>16.413942817016597</v>
          </cell>
          <cell r="X163" t="e">
            <v>#REF!</v>
          </cell>
          <cell r="Y163" t="e">
            <v>#REF!</v>
          </cell>
          <cell r="Z163" t="e">
            <v>#REF!</v>
          </cell>
          <cell r="AA163" t="e">
            <v>#REF!</v>
          </cell>
          <cell r="AB163" t="e">
            <v>#REF!</v>
          </cell>
          <cell r="AC163" t="e">
            <v>#REF!</v>
          </cell>
        </row>
        <row r="164">
          <cell r="A164">
            <v>161</v>
          </cell>
          <cell r="R164">
            <v>10.914560484962218</v>
          </cell>
          <cell r="S164">
            <v>16.37977035471145</v>
          </cell>
          <cell r="X164" t="e">
            <v>#REF!</v>
          </cell>
          <cell r="Y164" t="e">
            <v>#REF!</v>
          </cell>
          <cell r="Z164" t="e">
            <v>#REF!</v>
          </cell>
          <cell r="AA164" t="e">
            <v>#REF!</v>
          </cell>
          <cell r="AB164" t="e">
            <v>#REF!</v>
          </cell>
          <cell r="AC164" t="e">
            <v>#REF!</v>
          </cell>
        </row>
        <row r="165">
          <cell r="A165">
            <v>162</v>
          </cell>
          <cell r="R165">
            <v>10.919328683111239</v>
          </cell>
          <cell r="S165">
            <v>16.34604920797889</v>
          </cell>
          <cell r="X165" t="e">
            <v>#REF!</v>
          </cell>
          <cell r="Y165" t="e">
            <v>#REF!</v>
          </cell>
          <cell r="Z165" t="e">
            <v>#REF!</v>
          </cell>
          <cell r="AA165" t="e">
            <v>#REF!</v>
          </cell>
          <cell r="AB165" t="e">
            <v>#REF!</v>
          </cell>
          <cell r="AC165" t="e">
            <v>#REF!</v>
          </cell>
        </row>
        <row r="166">
          <cell r="A166">
            <v>163</v>
          </cell>
          <cell r="R166">
            <v>10.924096881260258</v>
          </cell>
          <cell r="S166">
            <v>16.312771070397336</v>
          </cell>
          <cell r="X166" t="e">
            <v>#REF!</v>
          </cell>
          <cell r="Y166" t="e">
            <v>#REF!</v>
          </cell>
          <cell r="Z166" t="e">
            <v>#REF!</v>
          </cell>
          <cell r="AA166" t="e">
            <v>#REF!</v>
          </cell>
          <cell r="AB166" t="e">
            <v>#REF!</v>
          </cell>
          <cell r="AC166" t="e">
            <v>#REF!</v>
          </cell>
        </row>
        <row r="167">
          <cell r="A167">
            <v>164</v>
          </cell>
          <cell r="R167">
            <v>10.928865079409277</v>
          </cell>
          <cell r="S167">
            <v>16.279927838140861</v>
          </cell>
          <cell r="X167" t="e">
            <v>#REF!</v>
          </cell>
          <cell r="Y167" t="e">
            <v>#REF!</v>
          </cell>
          <cell r="Z167" t="e">
            <v>#REF!</v>
          </cell>
          <cell r="AA167" t="e">
            <v>#REF!</v>
          </cell>
          <cell r="AB167" t="e">
            <v>#REF!</v>
          </cell>
          <cell r="AC167" t="e">
            <v>#REF!</v>
          </cell>
        </row>
        <row r="168">
          <cell r="A168">
            <v>165</v>
          </cell>
          <cell r="R168">
            <v>10.933633277558299</v>
          </cell>
          <cell r="S168">
            <v>16.247511603839907</v>
          </cell>
          <cell r="X168" t="e">
            <v>#REF!</v>
          </cell>
          <cell r="Y168" t="e">
            <v>#REF!</v>
          </cell>
          <cell r="Z168" t="e">
            <v>#REF!</v>
          </cell>
          <cell r="AA168" t="e">
            <v>#REF!</v>
          </cell>
          <cell r="AB168" t="e">
            <v>#REF!</v>
          </cell>
          <cell r="AC168" t="e">
            <v>#REF!</v>
          </cell>
        </row>
        <row r="169">
          <cell r="A169">
            <v>166</v>
          </cell>
          <cell r="R169">
            <v>10.93840147570732</v>
          </cell>
          <cell r="S169">
            <v>16.215514650663959</v>
          </cell>
          <cell r="X169" t="e">
            <v>#REF!</v>
          </cell>
          <cell r="Y169" t="e">
            <v>#REF!</v>
          </cell>
          <cell r="Z169" t="e">
            <v>#REF!</v>
          </cell>
          <cell r="AA169" t="e">
            <v>#REF!</v>
          </cell>
          <cell r="AB169" t="e">
            <v>#REF!</v>
          </cell>
          <cell r="AC169" t="e">
            <v>#REF!</v>
          </cell>
        </row>
        <row r="170">
          <cell r="A170">
            <v>167</v>
          </cell>
          <cell r="R170">
            <v>10.943169673856339</v>
          </cell>
          <cell r="S170">
            <v>16.183929446616759</v>
          </cell>
          <cell r="X170" t="e">
            <v>#REF!</v>
          </cell>
          <cell r="Y170" t="e">
            <v>#REF!</v>
          </cell>
          <cell r="Z170" t="e">
            <v>#REF!</v>
          </cell>
          <cell r="AA170" t="e">
            <v>#REF!</v>
          </cell>
          <cell r="AB170" t="e">
            <v>#REF!</v>
          </cell>
          <cell r="AC170" t="e">
            <v>#REF!</v>
          </cell>
        </row>
        <row r="171">
          <cell r="A171">
            <v>168</v>
          </cell>
          <cell r="R171">
            <v>10.947937872005358</v>
          </cell>
          <cell r="S171">
            <v>16.152748639035298</v>
          </cell>
          <cell r="X171" t="e">
            <v>#REF!</v>
          </cell>
          <cell r="Y171" t="e">
            <v>#REF!</v>
          </cell>
          <cell r="Z171" t="e">
            <v>#REF!</v>
          </cell>
          <cell r="AA171" t="e">
            <v>#REF!</v>
          </cell>
          <cell r="AB171" t="e">
            <v>#REF!</v>
          </cell>
          <cell r="AC171" t="e">
            <v>#REF!</v>
          </cell>
        </row>
        <row r="172">
          <cell r="A172">
            <v>169</v>
          </cell>
          <cell r="R172">
            <v>10.952706070154379</v>
          </cell>
          <cell r="S172">
            <v>16.121965049284082</v>
          </cell>
          <cell r="X172" t="e">
            <v>#REF!</v>
          </cell>
          <cell r="Y172" t="e">
            <v>#REF!</v>
          </cell>
          <cell r="Z172" t="e">
            <v>#REF!</v>
          </cell>
          <cell r="AA172" t="e">
            <v>#REF!</v>
          </cell>
          <cell r="AB172" t="e">
            <v>#REF!</v>
          </cell>
          <cell r="AC172" t="e">
            <v>#REF!</v>
          </cell>
        </row>
        <row r="173">
          <cell r="A173">
            <v>170</v>
          </cell>
          <cell r="R173">
            <v>10.957474268303399</v>
          </cell>
          <cell r="S173">
            <v>16.091571667636696</v>
          </cell>
          <cell r="X173" t="e">
            <v>#REF!</v>
          </cell>
          <cell r="Y173" t="e">
            <v>#REF!</v>
          </cell>
          <cell r="Z173" t="e">
            <v>#REF!</v>
          </cell>
          <cell r="AA173" t="e">
            <v>#REF!</v>
          </cell>
          <cell r="AB173" t="e">
            <v>#REF!</v>
          </cell>
          <cell r="AC173" t="e">
            <v>#REF!</v>
          </cell>
        </row>
        <row r="174">
          <cell r="A174">
            <v>171</v>
          </cell>
          <cell r="R174">
            <v>10.96224246645242</v>
          </cell>
          <cell r="S174">
            <v>16.061561648336941</v>
          </cell>
          <cell r="X174" t="e">
            <v>#REF!</v>
          </cell>
          <cell r="Y174" t="e">
            <v>#REF!</v>
          </cell>
          <cell r="Z174" t="e">
            <v>#REF!</v>
          </cell>
          <cell r="AA174" t="e">
            <v>#REF!</v>
          </cell>
          <cell r="AB174" t="e">
            <v>#REF!</v>
          </cell>
          <cell r="AC174" t="e">
            <v>#REF!</v>
          </cell>
        </row>
        <row r="175">
          <cell r="A175">
            <v>172</v>
          </cell>
          <cell r="R175">
            <v>10.967010664601439</v>
          </cell>
          <cell r="S175">
            <v>16.031928304832228</v>
          </cell>
          <cell r="X175" t="e">
            <v>#REF!</v>
          </cell>
          <cell r="Y175" t="e">
            <v>#REF!</v>
          </cell>
          <cell r="Z175" t="e">
            <v>#REF!</v>
          </cell>
          <cell r="AA175" t="e">
            <v>#REF!</v>
          </cell>
          <cell r="AB175" t="e">
            <v>#REF!</v>
          </cell>
          <cell r="AC175" t="e">
            <v>#REF!</v>
          </cell>
        </row>
        <row r="176">
          <cell r="A176">
            <v>173</v>
          </cell>
          <cell r="R176">
            <v>10.971778862750458</v>
          </cell>
          <cell r="S176">
            <v>16.002665105172369</v>
          </cell>
          <cell r="X176" t="e">
            <v>#REF!</v>
          </cell>
          <cell r="Y176" t="e">
            <v>#REF!</v>
          </cell>
          <cell r="Z176" t="e">
            <v>#REF!</v>
          </cell>
          <cell r="AA176" t="e">
            <v>#REF!</v>
          </cell>
          <cell r="AB176" t="e">
            <v>#REF!</v>
          </cell>
          <cell r="AC176" t="e">
            <v>#REF!</v>
          </cell>
        </row>
        <row r="177">
          <cell r="A177">
            <v>174</v>
          </cell>
          <cell r="R177">
            <v>10.976547060899479</v>
          </cell>
          <cell r="S177">
            <v>15.973765667566921</v>
          </cell>
          <cell r="X177" t="e">
            <v>#REF!</v>
          </cell>
          <cell r="Y177" t="e">
            <v>#REF!</v>
          </cell>
          <cell r="Z177" t="e">
            <v>#REF!</v>
          </cell>
          <cell r="AA177" t="e">
            <v>#REF!</v>
          </cell>
          <cell r="AB177" t="e">
            <v>#REF!</v>
          </cell>
          <cell r="AC177" t="e">
            <v>#REF!</v>
          </cell>
        </row>
        <row r="178">
          <cell r="A178">
            <v>175</v>
          </cell>
          <cell r="R178">
            <v>10.981315259048499</v>
          </cell>
          <cell r="S178">
            <v>15.945223756094963</v>
          </cell>
          <cell r="X178" t="e">
            <v>#REF!</v>
          </cell>
          <cell r="Y178" t="e">
            <v>#REF!</v>
          </cell>
          <cell r="Z178" t="e">
            <v>#REF!</v>
          </cell>
          <cell r="AA178" t="e">
            <v>#REF!</v>
          </cell>
          <cell r="AB178" t="e">
            <v>#REF!</v>
          </cell>
          <cell r="AC178" t="e">
            <v>#REF!</v>
          </cell>
        </row>
        <row r="179">
          <cell r="A179">
            <v>176</v>
          </cell>
          <cell r="R179">
            <v>10.986083457197518</v>
          </cell>
          <cell r="S179">
            <v>15.91703327656103</v>
          </cell>
          <cell r="X179" t="e">
            <v>#REF!</v>
          </cell>
          <cell r="Y179" t="e">
            <v>#REF!</v>
          </cell>
          <cell r="Z179" t="e">
            <v>#REF!</v>
          </cell>
          <cell r="AA179" t="e">
            <v>#REF!</v>
          </cell>
          <cell r="AB179" t="e">
            <v>#REF!</v>
          </cell>
          <cell r="AC179" t="e">
            <v>#REF!</v>
          </cell>
        </row>
        <row r="180">
          <cell r="A180">
            <v>177</v>
          </cell>
          <cell r="R180">
            <v>10.990851655346539</v>
          </cell>
          <cell r="S180">
            <v>15.889188272491602</v>
          </cell>
          <cell r="X180" t="e">
            <v>#REF!</v>
          </cell>
          <cell r="Y180" t="e">
            <v>#REF!</v>
          </cell>
          <cell r="Z180" t="e">
            <v>#REF!</v>
          </cell>
          <cell r="AA180" t="e">
            <v>#REF!</v>
          </cell>
          <cell r="AB180" t="e">
            <v>#REF!</v>
          </cell>
          <cell r="AC180" t="e">
            <v>#REF!</v>
          </cell>
        </row>
        <row r="181">
          <cell r="A181">
            <v>178</v>
          </cell>
          <cell r="R181">
            <v>10.99561985349556</v>
          </cell>
          <cell r="S181">
            <v>15.861682921266487</v>
          </cell>
          <cell r="X181" t="e">
            <v>#REF!</v>
          </cell>
          <cell r="Y181" t="e">
            <v>#REF!</v>
          </cell>
          <cell r="Z181" t="e">
            <v>#REF!</v>
          </cell>
          <cell r="AA181" t="e">
            <v>#REF!</v>
          </cell>
          <cell r="AB181" t="e">
            <v>#REF!</v>
          </cell>
          <cell r="AC181" t="e">
            <v>#REF!</v>
          </cell>
        </row>
        <row r="182">
          <cell r="A182">
            <v>179</v>
          </cell>
          <cell r="R182">
            <v>11.000388051644579</v>
          </cell>
          <cell r="S182">
            <v>15.834511530379913</v>
          </cell>
          <cell r="X182" t="e">
            <v>#REF!</v>
          </cell>
          <cell r="Y182" t="e">
            <v>#REF!</v>
          </cell>
          <cell r="Z182" t="e">
            <v>#REF!</v>
          </cell>
          <cell r="AA182" t="e">
            <v>#REF!</v>
          </cell>
          <cell r="AB182" t="e">
            <v>#REF!</v>
          </cell>
          <cell r="AC182" t="e">
            <v>#REF!</v>
          </cell>
        </row>
        <row r="183">
          <cell r="A183">
            <v>180</v>
          </cell>
          <cell r="R183">
            <v>11.005156249793599</v>
          </cell>
          <cell r="S183">
            <v>15.807668533826243</v>
          </cell>
          <cell r="X183" t="e">
            <v>#REF!</v>
          </cell>
          <cell r="Y183" t="e">
            <v>#REF!</v>
          </cell>
          <cell r="Z183" t="e">
            <v>#REF!</v>
          </cell>
          <cell r="AA183" t="e">
            <v>#REF!</v>
          </cell>
          <cell r="AB183" t="e">
            <v>#REF!</v>
          </cell>
          <cell r="AC183" t="e">
            <v>#REF!</v>
          </cell>
        </row>
        <row r="184">
          <cell r="A184">
            <v>181</v>
          </cell>
          <cell r="R184">
            <v>11.009924447942618</v>
          </cell>
          <cell r="S184">
            <v>15.781148488605481</v>
          </cell>
          <cell r="X184" t="e">
            <v>#REF!</v>
          </cell>
          <cell r="Y184" t="e">
            <v>#REF!</v>
          </cell>
          <cell r="Z184" t="e">
            <v>#REF!</v>
          </cell>
          <cell r="AA184" t="e">
            <v>#REF!</v>
          </cell>
          <cell r="AB184" t="e">
            <v>#REF!</v>
          </cell>
          <cell r="AC184" t="e">
            <v>#REF!</v>
          </cell>
        </row>
        <row r="185">
          <cell r="A185">
            <v>182</v>
          </cell>
          <cell r="R185">
            <v>11.014692646091639</v>
          </cell>
          <cell r="S185">
            <v>15.754946071344007</v>
          </cell>
          <cell r="X185" t="e">
            <v>#REF!</v>
          </cell>
          <cell r="Y185" t="e">
            <v>#REF!</v>
          </cell>
          <cell r="Z185" t="e">
            <v>#REF!</v>
          </cell>
          <cell r="AA185" t="e">
            <v>#REF!</v>
          </cell>
          <cell r="AB185" t="e">
            <v>#REF!</v>
          </cell>
          <cell r="AC185" t="e">
            <v>#REF!</v>
          </cell>
        </row>
        <row r="186">
          <cell r="A186">
            <v>183</v>
          </cell>
          <cell r="R186">
            <v>11.01946084424066</v>
          </cell>
          <cell r="S186">
            <v>15.729056075026092</v>
          </cell>
          <cell r="X186" t="e">
            <v>#REF!</v>
          </cell>
          <cell r="Y186" t="e">
            <v>#REF!</v>
          </cell>
          <cell r="Z186" t="e">
            <v>#REF!</v>
          </cell>
          <cell r="AA186" t="e">
            <v>#REF!</v>
          </cell>
          <cell r="AB186" t="e">
            <v>#REF!</v>
          </cell>
          <cell r="AC186" t="e">
            <v>#REF!</v>
          </cell>
        </row>
        <row r="187">
          <cell r="A187">
            <v>184</v>
          </cell>
          <cell r="R187">
            <v>11.024229042389679</v>
          </cell>
          <cell r="S187">
            <v>15.703473405832014</v>
          </cell>
          <cell r="X187" t="e">
            <v>#REF!</v>
          </cell>
          <cell r="Y187" t="e">
            <v>#REF!</v>
          </cell>
          <cell r="Z187" t="e">
            <v>#REF!</v>
          </cell>
          <cell r="AA187" t="e">
            <v>#REF!</v>
          </cell>
          <cell r="AB187" t="e">
            <v>#REF!</v>
          </cell>
          <cell r="AC187" t="e">
            <v>#REF!</v>
          </cell>
        </row>
        <row r="188">
          <cell r="A188">
            <v>185</v>
          </cell>
          <cell r="R188">
            <v>11.028997240538699</v>
          </cell>
          <cell r="S188">
            <v>15.678193080078673</v>
          </cell>
          <cell r="X188" t="e">
            <v>#REF!</v>
          </cell>
          <cell r="Y188" t="e">
            <v>#REF!</v>
          </cell>
          <cell r="Z188" t="e">
            <v>#REF!</v>
          </cell>
          <cell r="AA188" t="e">
            <v>#REF!</v>
          </cell>
          <cell r="AB188" t="e">
            <v>#REF!</v>
          </cell>
          <cell r="AC188" t="e">
            <v>#REF!</v>
          </cell>
        </row>
        <row r="189">
          <cell r="A189">
            <v>186</v>
          </cell>
          <cell r="R189">
            <v>11.033765438687718</v>
          </cell>
          <cell r="S189">
            <v>15.653210221258968</v>
          </cell>
          <cell r="X189" t="e">
            <v>#REF!</v>
          </cell>
          <cell r="Y189" t="e">
            <v>#REF!</v>
          </cell>
          <cell r="Z189" t="e">
            <v>#REF!</v>
          </cell>
          <cell r="AA189" t="e">
            <v>#REF!</v>
          </cell>
          <cell r="AB189" t="e">
            <v>#REF!</v>
          </cell>
          <cell r="AC189" t="e">
            <v>#REF!</v>
          </cell>
        </row>
        <row r="190">
          <cell r="A190">
            <v>187</v>
          </cell>
          <cell r="R190">
            <v>11.038533636836737</v>
          </cell>
          <cell r="S190">
            <v>15.628520057176095</v>
          </cell>
          <cell r="X190" t="e">
            <v>#REF!</v>
          </cell>
          <cell r="Y190" t="e">
            <v>#REF!</v>
          </cell>
          <cell r="Z190" t="e">
            <v>#REF!</v>
          </cell>
          <cell r="AA190" t="e">
            <v>#REF!</v>
          </cell>
          <cell r="AB190" t="e">
            <v>#REF!</v>
          </cell>
          <cell r="AC190" t="e">
            <v>#REF!</v>
          </cell>
        </row>
        <row r="191">
          <cell r="A191">
            <v>188</v>
          </cell>
          <cell r="R191">
            <v>11.043301834985758</v>
          </cell>
          <cell r="S191">
            <v>15.604117917169368</v>
          </cell>
          <cell r="X191" t="e">
            <v>#REF!</v>
          </cell>
          <cell r="Y191" t="e">
            <v>#REF!</v>
          </cell>
          <cell r="Z191" t="e">
            <v>#REF!</v>
          </cell>
          <cell r="AA191" t="e">
            <v>#REF!</v>
          </cell>
          <cell r="AB191" t="e">
            <v>#REF!</v>
          </cell>
          <cell r="AC191" t="e">
            <v>#REF!</v>
          </cell>
        </row>
        <row r="192">
          <cell r="A192">
            <v>189</v>
          </cell>
          <cell r="R192">
            <v>11.048070033134779</v>
          </cell>
          <cell r="S192">
            <v>15.579999229428051</v>
          </cell>
          <cell r="X192" t="e">
            <v>#REF!</v>
          </cell>
          <cell r="Y192" t="e">
            <v>#REF!</v>
          </cell>
          <cell r="Z192" t="e">
            <v>#REF!</v>
          </cell>
          <cell r="AA192" t="e">
            <v>#REF!</v>
          </cell>
          <cell r="AB192" t="e">
            <v>#REF!</v>
          </cell>
          <cell r="AC192" t="e">
            <v>#REF!</v>
          </cell>
        </row>
        <row r="193">
          <cell r="A193">
            <v>190</v>
          </cell>
          <cell r="R193">
            <v>11.052838231283799</v>
          </cell>
          <cell r="S193">
            <v>15.556159518390057</v>
          </cell>
          <cell r="X193" t="e">
            <v>#REF!</v>
          </cell>
          <cell r="Y193" t="e">
            <v>#REF!</v>
          </cell>
          <cell r="Z193" t="e">
            <v>#REF!</v>
          </cell>
          <cell r="AA193" t="e">
            <v>#REF!</v>
          </cell>
          <cell r="AB193" t="e">
            <v>#REF!</v>
          </cell>
          <cell r="AC193" t="e">
            <v>#REF!</v>
          </cell>
        </row>
        <row r="194">
          <cell r="A194">
            <v>191</v>
          </cell>
          <cell r="R194">
            <v>11.057606429432818</v>
          </cell>
          <cell r="S194">
            <v>15.532594402222353</v>
          </cell>
          <cell r="X194" t="e">
            <v>#REF!</v>
          </cell>
          <cell r="Y194" t="e">
            <v>#REF!</v>
          </cell>
          <cell r="Z194" t="e">
            <v>#REF!</v>
          </cell>
          <cell r="AA194" t="e">
            <v>#REF!</v>
          </cell>
          <cell r="AB194" t="e">
            <v>#REF!</v>
          </cell>
          <cell r="AC194" t="e">
            <v>#REF!</v>
          </cell>
        </row>
        <row r="195">
          <cell r="A195">
            <v>192</v>
          </cell>
          <cell r="R195">
            <v>11.062374627581839</v>
          </cell>
          <cell r="S195">
            <v>15.509299590380087</v>
          </cell>
          <cell r="X195" t="e">
            <v>#REF!</v>
          </cell>
          <cell r="Y195" t="e">
            <v>#REF!</v>
          </cell>
          <cell r="Z195" t="e">
            <v>#REF!</v>
          </cell>
          <cell r="AA195" t="e">
            <v>#REF!</v>
          </cell>
          <cell r="AB195" t="e">
            <v>#REF!</v>
          </cell>
          <cell r="AC195" t="e">
            <v>#REF!</v>
          </cell>
        </row>
        <row r="196">
          <cell r="A196">
            <v>193</v>
          </cell>
          <cell r="R196">
            <v>11.067142825730858</v>
          </cell>
          <cell r="S196">
            <v>15.486270881241621</v>
          </cell>
          <cell r="X196" t="e">
            <v>#REF!</v>
          </cell>
          <cell r="Y196" t="e">
            <v>#REF!</v>
          </cell>
          <cell r="Z196" t="e">
            <v>#REF!</v>
          </cell>
          <cell r="AA196" t="e">
            <v>#REF!</v>
          </cell>
          <cell r="AB196" t="e">
            <v>#REF!</v>
          </cell>
          <cell r="AC196" t="e">
            <v>#REF!</v>
          </cell>
        </row>
        <row r="197">
          <cell r="A197">
            <v>194</v>
          </cell>
          <cell r="R197">
            <v>11.071911023879879</v>
          </cell>
          <cell r="S197">
            <v>15.463504159816692</v>
          </cell>
          <cell r="X197" t="e">
            <v>#REF!</v>
          </cell>
          <cell r="Y197" t="e">
            <v>#REF!</v>
          </cell>
          <cell r="Z197" t="e">
            <v>#REF!</v>
          </cell>
          <cell r="AA197" t="e">
            <v>#REF!</v>
          </cell>
          <cell r="AB197" t="e">
            <v>#REF!</v>
          </cell>
          <cell r="AC197" t="e">
            <v>#REF!</v>
          </cell>
        </row>
        <row r="198">
          <cell r="A198">
            <v>195</v>
          </cell>
          <cell r="R198">
            <v>11.076679222028899</v>
          </cell>
          <cell r="S198">
            <v>15.440995395525091</v>
          </cell>
          <cell r="X198" t="e">
            <v>#REF!</v>
          </cell>
          <cell r="Y198" t="e">
            <v>#REF!</v>
          </cell>
          <cell r="Z198" t="e">
            <v>#REF!</v>
          </cell>
          <cell r="AA198" t="e">
            <v>#REF!</v>
          </cell>
          <cell r="AB198" t="e">
            <v>#REF!</v>
          </cell>
          <cell r="AC198" t="e">
            <v>#REF!</v>
          </cell>
        </row>
        <row r="199">
          <cell r="A199">
            <v>196</v>
          </cell>
          <cell r="R199">
            <v>11.081447420177918</v>
          </cell>
          <cell r="S199">
            <v>15.418740640043346</v>
          </cell>
          <cell r="X199" t="e">
            <v>#REF!</v>
          </cell>
          <cell r="Y199" t="e">
            <v>#REF!</v>
          </cell>
          <cell r="Z199" t="e">
            <v>#REF!</v>
          </cell>
          <cell r="AA199" t="e">
            <v>#REF!</v>
          </cell>
          <cell r="AB199" t="e">
            <v>#REF!</v>
          </cell>
          <cell r="AC199" t="e">
            <v>#REF!</v>
          </cell>
        </row>
        <row r="200">
          <cell r="A200">
            <v>197</v>
          </cell>
          <cell r="R200">
            <v>11.086215618326939</v>
          </cell>
          <cell r="S200">
            <v>15.396736025216997</v>
          </cell>
          <cell r="X200" t="e">
            <v>#REF!</v>
          </cell>
          <cell r="Y200" t="e">
            <v>#REF!</v>
          </cell>
          <cell r="Z200" t="e">
            <v>#REF!</v>
          </cell>
          <cell r="AA200" t="e">
            <v>#REF!</v>
          </cell>
          <cell r="AB200" t="e">
            <v>#REF!</v>
          </cell>
          <cell r="AC200" t="e">
            <v>#REF!</v>
          </cell>
        </row>
        <row r="201">
          <cell r="A201">
            <v>198</v>
          </cell>
          <cell r="R201">
            <v>11.090983816475958</v>
          </cell>
          <cell r="S201">
            <v>15.37497776103611</v>
          </cell>
          <cell r="X201" t="e">
            <v>#REF!</v>
          </cell>
          <cell r="Y201" t="e">
            <v>#REF!</v>
          </cell>
          <cell r="Z201" t="e">
            <v>#REF!</v>
          </cell>
          <cell r="AA201" t="e">
            <v>#REF!</v>
          </cell>
          <cell r="AB201" t="e">
            <v>#REF!</v>
          </cell>
          <cell r="AC201" t="e">
            <v>#REF!</v>
          </cell>
        </row>
        <row r="202">
          <cell r="A202">
            <v>199</v>
          </cell>
          <cell r="R202">
            <v>11.095752014624978</v>
          </cell>
          <cell r="S202">
            <v>15.353462133671858</v>
          </cell>
          <cell r="X202" t="e">
            <v>#REF!</v>
          </cell>
          <cell r="Y202" t="e">
            <v>#REF!</v>
          </cell>
          <cell r="Z202" t="e">
            <v>#REF!</v>
          </cell>
          <cell r="AA202" t="e">
            <v>#REF!</v>
          </cell>
          <cell r="AB202" t="e">
            <v>#REF!</v>
          </cell>
          <cell r="AC202" t="e">
            <v>#REF!</v>
          </cell>
        </row>
        <row r="203">
          <cell r="A203">
            <v>200</v>
          </cell>
          <cell r="R203">
            <v>11.100520212773999</v>
          </cell>
          <cell r="S203">
            <v>15.332185503571997</v>
          </cell>
          <cell r="X203" t="e">
            <v>#REF!</v>
          </cell>
          <cell r="Y203" t="e">
            <v>#REF!</v>
          </cell>
          <cell r="Z203" t="e">
            <v>#REF!</v>
          </cell>
          <cell r="AA203" t="e">
            <v>#REF!</v>
          </cell>
          <cell r="AB203" t="e">
            <v>#REF!</v>
          </cell>
          <cell r="AC203" t="e">
            <v>#REF!</v>
          </cell>
        </row>
        <row r="204">
          <cell r="A204">
            <v>201</v>
          </cell>
          <cell r="R204">
            <v>11.10528841092302</v>
          </cell>
          <cell r="S204">
            <v>15.311144303613176</v>
          </cell>
          <cell r="X204" t="e">
            <v>#REF!</v>
          </cell>
          <cell r="Y204" t="e">
            <v>#REF!</v>
          </cell>
          <cell r="Z204" t="e">
            <v>#REF!</v>
          </cell>
          <cell r="AA204" t="e">
            <v>#REF!</v>
          </cell>
          <cell r="AB204" t="e">
            <v>#REF!</v>
          </cell>
          <cell r="AC204" t="e">
            <v>#REF!</v>
          </cell>
        </row>
        <row r="205">
          <cell r="A205">
            <v>202</v>
          </cell>
          <cell r="R205">
            <v>11.110056609072039</v>
          </cell>
          <cell r="S205">
            <v>15.290335037308147</v>
          </cell>
          <cell r="X205" t="e">
            <v>#REF!</v>
          </cell>
          <cell r="Y205" t="e">
            <v>#REF!</v>
          </cell>
          <cell r="Z205" t="e">
            <v>#REF!</v>
          </cell>
          <cell r="AA205" t="e">
            <v>#REF!</v>
          </cell>
          <cell r="AB205" t="e">
            <v>#REF!</v>
          </cell>
          <cell r="AC205" t="e">
            <v>#REF!</v>
          </cell>
        </row>
        <row r="206">
          <cell r="A206">
            <v>203</v>
          </cell>
          <cell r="R206">
            <v>11.114824807221058</v>
          </cell>
          <cell r="S206">
            <v>15.269754277065973</v>
          </cell>
          <cell r="X206" t="e">
            <v>#REF!</v>
          </cell>
          <cell r="Y206" t="e">
            <v>#REF!</v>
          </cell>
          <cell r="Z206" t="e">
            <v>#REF!</v>
          </cell>
          <cell r="AA206" t="e">
            <v>#REF!</v>
          </cell>
          <cell r="AB206" t="e">
            <v>#REF!</v>
          </cell>
          <cell r="AC206" t="e">
            <v>#REF!</v>
          </cell>
        </row>
        <row r="207">
          <cell r="A207">
            <v>204</v>
          </cell>
          <cell r="R207">
            <v>11.119593005370078</v>
          </cell>
          <cell r="S207">
            <v>15.249398662503372</v>
          </cell>
          <cell r="X207" t="e">
            <v>#REF!</v>
          </cell>
          <cell r="Y207" t="e">
            <v>#REF!</v>
          </cell>
          <cell r="Z207" t="e">
            <v>#REF!</v>
          </cell>
          <cell r="AA207" t="e">
            <v>#REF!</v>
          </cell>
          <cell r="AB207" t="e">
            <v>#REF!</v>
          </cell>
          <cell r="AC207" t="e">
            <v>#REF!</v>
          </cell>
        </row>
        <row r="208">
          <cell r="A208">
            <v>205</v>
          </cell>
          <cell r="R208">
            <v>11.124361203519099</v>
          </cell>
          <cell r="S208">
            <v>15.229264898805525</v>
          </cell>
          <cell r="X208" t="e">
            <v>#REF!</v>
          </cell>
          <cell r="Y208" t="e">
            <v>#REF!</v>
          </cell>
          <cell r="Z208" t="e">
            <v>#REF!</v>
          </cell>
          <cell r="AA208" t="e">
            <v>#REF!</v>
          </cell>
          <cell r="AB208" t="e">
            <v>#REF!</v>
          </cell>
          <cell r="AC208" t="e">
            <v>#REF!</v>
          </cell>
        </row>
        <row r="209">
          <cell r="A209">
            <v>206</v>
          </cell>
          <cell r="R209">
            <v>11.12912940166812</v>
          </cell>
          <cell r="S209">
            <v>15.209349755134596</v>
          </cell>
          <cell r="X209" t="e">
            <v>#REF!</v>
          </cell>
          <cell r="Y209" t="e">
            <v>#REF!</v>
          </cell>
          <cell r="Z209" t="e">
            <v>#REF!</v>
          </cell>
          <cell r="AA209" t="e">
            <v>#REF!</v>
          </cell>
          <cell r="AB209" t="e">
            <v>#REF!</v>
          </cell>
          <cell r="AC209" t="e">
            <v>#REF!</v>
          </cell>
        </row>
        <row r="210">
          <cell r="A210">
            <v>207</v>
          </cell>
          <cell r="R210">
            <v>11.133897599817139</v>
          </cell>
          <cell r="S210">
            <v>15.189650063084393</v>
          </cell>
          <cell r="X210" t="e">
            <v>#REF!</v>
          </cell>
          <cell r="Y210" t="e">
            <v>#REF!</v>
          </cell>
          <cell r="Z210" t="e">
            <v>#REF!</v>
          </cell>
          <cell r="AA210" t="e">
            <v>#REF!</v>
          </cell>
          <cell r="AB210" t="e">
            <v>#REF!</v>
          </cell>
          <cell r="AC210" t="e">
            <v>#REF!</v>
          </cell>
        </row>
        <row r="211">
          <cell r="A211">
            <v>208</v>
          </cell>
          <cell r="R211">
            <v>11.138665797966159</v>
          </cell>
          <cell r="S211">
            <v>15.170162715179618</v>
          </cell>
          <cell r="X211" t="e">
            <v>#REF!</v>
          </cell>
          <cell r="Y211" t="e">
            <v>#REF!</v>
          </cell>
          <cell r="Z211" t="e">
            <v>#REF!</v>
          </cell>
          <cell r="AA211" t="e">
            <v>#REF!</v>
          </cell>
          <cell r="AB211" t="e">
            <v>#REF!</v>
          </cell>
          <cell r="AC211" t="e">
            <v>#REF!</v>
          </cell>
        </row>
        <row r="212">
          <cell r="A212">
            <v>209</v>
          </cell>
          <cell r="R212">
            <v>11.14343399611518</v>
          </cell>
          <cell r="S212">
            <v>15.150884663418186</v>
          </cell>
          <cell r="X212" t="e">
            <v>#REF!</v>
          </cell>
          <cell r="Y212" t="e">
            <v>#REF!</v>
          </cell>
          <cell r="Z212" t="e">
            <v>#REF!</v>
          </cell>
          <cell r="AA212" t="e">
            <v>#REF!</v>
          </cell>
          <cell r="AB212" t="e">
            <v>#REF!</v>
          </cell>
          <cell r="AC212" t="e">
            <v>#REF!</v>
          </cell>
        </row>
        <row r="213">
          <cell r="A213">
            <v>210</v>
          </cell>
          <cell r="R213">
            <v>11.148202194264199</v>
          </cell>
          <cell r="S213">
            <v>15.131812917855195</v>
          </cell>
          <cell r="X213" t="e">
            <v>#REF!</v>
          </cell>
          <cell r="Y213" t="e">
            <v>#REF!</v>
          </cell>
          <cell r="Z213" t="e">
            <v>#REF!</v>
          </cell>
          <cell r="AA213" t="e">
            <v>#REF!</v>
          </cell>
          <cell r="AB213" t="e">
            <v>#REF!</v>
          </cell>
          <cell r="AC213" t="e">
            <v>#REF!</v>
          </cell>
        </row>
        <row r="214">
          <cell r="A214">
            <v>211</v>
          </cell>
          <cell r="R214">
            <v>11.152970392413218</v>
          </cell>
          <cell r="S214">
            <v>15.112944545227156</v>
          </cell>
          <cell r="X214" t="e">
            <v>#REF!</v>
          </cell>
          <cell r="Y214" t="e">
            <v>#REF!</v>
          </cell>
          <cell r="Z214" t="e">
            <v>#REF!</v>
          </cell>
          <cell r="AA214" t="e">
            <v>#REF!</v>
          </cell>
          <cell r="AB214" t="e">
            <v>#REF!</v>
          </cell>
          <cell r="AC214" t="e">
            <v>#REF!</v>
          </cell>
        </row>
        <row r="215">
          <cell r="A215">
            <v>212</v>
          </cell>
          <cell r="R215">
            <v>11.157738590562239</v>
          </cell>
          <cell r="S215">
            <v>15.094276667615178</v>
          </cell>
          <cell r="X215" t="e">
            <v>#REF!</v>
          </cell>
          <cell r="Y215" t="e">
            <v>#REF!</v>
          </cell>
          <cell r="Z215" t="e">
            <v>#REF!</v>
          </cell>
          <cell r="AA215" t="e">
            <v>#REF!</v>
          </cell>
          <cell r="AB215" t="e">
            <v>#REF!</v>
          </cell>
          <cell r="AC215" t="e">
            <v>#REF!</v>
          </cell>
        </row>
        <row r="216">
          <cell r="A216">
            <v>213</v>
          </cell>
          <cell r="R216">
            <v>11.162506788711259</v>
          </cell>
          <cell r="S216">
            <v>15.075806461145795</v>
          </cell>
          <cell r="X216" t="e">
            <v>#REF!</v>
          </cell>
          <cell r="Y216" t="e">
            <v>#REF!</v>
          </cell>
          <cell r="Z216" t="e">
            <v>#REF!</v>
          </cell>
          <cell r="AA216" t="e">
            <v>#REF!</v>
          </cell>
          <cell r="AB216" t="e">
            <v>#REF!</v>
          </cell>
          <cell r="AC216" t="e">
            <v>#REF!</v>
          </cell>
        </row>
        <row r="217">
          <cell r="A217">
            <v>214</v>
          </cell>
          <cell r="R217">
            <v>11.167274986860278</v>
          </cell>
          <cell r="S217">
            <v>15.057531154728224</v>
          </cell>
          <cell r="X217" t="e">
            <v>#REF!</v>
          </cell>
          <cell r="Y217" t="e">
            <v>#REF!</v>
          </cell>
          <cell r="Z217" t="e">
            <v>#REF!</v>
          </cell>
          <cell r="AA217" t="e">
            <v>#REF!</v>
          </cell>
          <cell r="AB217" t="e">
            <v>#REF!</v>
          </cell>
          <cell r="AC217" t="e">
            <v>#REF!</v>
          </cell>
        </row>
        <row r="218">
          <cell r="A218">
            <v>215</v>
          </cell>
          <cell r="R218">
            <v>11.172043185009299</v>
          </cell>
          <cell r="S218">
            <v>15.039448028826857</v>
          </cell>
          <cell r="X218" t="e">
            <v>#REF!</v>
          </cell>
          <cell r="Y218" t="e">
            <v>#REF!</v>
          </cell>
          <cell r="Z218" t="e">
            <v>#REF!</v>
          </cell>
          <cell r="AA218" t="e">
            <v>#REF!</v>
          </cell>
          <cell r="AB218" t="e">
            <v>#REF!</v>
          </cell>
          <cell r="AC218" t="e">
            <v>#REF!</v>
          </cell>
        </row>
        <row r="219">
          <cell r="A219">
            <v>216</v>
          </cell>
          <cell r="R219">
            <v>11.176811383158318</v>
          </cell>
          <cell r="S219">
            <v>15.021554414267863</v>
          </cell>
          <cell r="X219" t="e">
            <v>#REF!</v>
          </cell>
          <cell r="Y219" t="e">
            <v>#REF!</v>
          </cell>
          <cell r="Z219" t="e">
            <v>#REF!</v>
          </cell>
          <cell r="AA219" t="e">
            <v>#REF!</v>
          </cell>
          <cell r="AB219" t="e">
            <v>#REF!</v>
          </cell>
          <cell r="AC219" t="e">
            <v>#REF!</v>
          </cell>
        </row>
        <row r="220">
          <cell r="A220">
            <v>217</v>
          </cell>
          <cell r="R220">
            <v>11.181579581307338</v>
          </cell>
          <cell r="S220">
            <v>15.003847691078763</v>
          </cell>
          <cell r="X220" t="e">
            <v>#REF!</v>
          </cell>
          <cell r="Y220" t="e">
            <v>#REF!</v>
          </cell>
          <cell r="Z220" t="e">
            <v>#REF!</v>
          </cell>
          <cell r="AA220" t="e">
            <v>#REF!</v>
          </cell>
          <cell r="AB220" t="e">
            <v>#REF!</v>
          </cell>
          <cell r="AC220" t="e">
            <v>#REF!</v>
          </cell>
        </row>
        <row r="221">
          <cell r="A221">
            <v>218</v>
          </cell>
          <cell r="R221">
            <v>11.186347779456359</v>
          </cell>
          <cell r="S221">
            <v>14.986325287359966</v>
          </cell>
          <cell r="X221" t="e">
            <v>#REF!</v>
          </cell>
          <cell r="Y221" t="e">
            <v>#REF!</v>
          </cell>
          <cell r="Z221" t="e">
            <v>#REF!</v>
          </cell>
          <cell r="AA221" t="e">
            <v>#REF!</v>
          </cell>
          <cell r="AB221" t="e">
            <v>#REF!</v>
          </cell>
          <cell r="AC221" t="e">
            <v>#REF!</v>
          </cell>
        </row>
        <row r="222">
          <cell r="A222">
            <v>219</v>
          </cell>
          <cell r="R222">
            <v>11.191115977605378</v>
          </cell>
          <cell r="S222">
            <v>14.968984678187232</v>
          </cell>
          <cell r="X222" t="e">
            <v>#REF!</v>
          </cell>
          <cell r="Y222" t="e">
            <v>#REF!</v>
          </cell>
          <cell r="Z222" t="e">
            <v>#REF!</v>
          </cell>
          <cell r="AA222" t="e">
            <v>#REF!</v>
          </cell>
          <cell r="AB222" t="e">
            <v>#REF!</v>
          </cell>
          <cell r="AC222" t="e">
            <v>#REF!</v>
          </cell>
        </row>
        <row r="223">
          <cell r="A223">
            <v>220</v>
          </cell>
          <cell r="R223">
            <v>11.195884175754399</v>
          </cell>
          <cell r="S223">
            <v>14.951823384544017</v>
          </cell>
          <cell r="X223" t="e">
            <v>#REF!</v>
          </cell>
          <cell r="Y223" t="e">
            <v>#REF!</v>
          </cell>
          <cell r="Z223" t="e">
            <v>#REF!</v>
          </cell>
          <cell r="AA223" t="e">
            <v>#REF!</v>
          </cell>
          <cell r="AB223" t="e">
            <v>#REF!</v>
          </cell>
          <cell r="AC223" t="e">
            <v>#REF!</v>
          </cell>
        </row>
        <row r="224">
          <cell r="A224">
            <v>221</v>
          </cell>
          <cell r="R224">
            <v>11.200652373903418</v>
          </cell>
          <cell r="S224">
            <v>14.934838972282861</v>
          </cell>
          <cell r="X224" t="e">
            <v>#REF!</v>
          </cell>
          <cell r="Y224" t="e">
            <v>#REF!</v>
          </cell>
          <cell r="Z224" t="e">
            <v>#REF!</v>
          </cell>
          <cell r="AA224" t="e">
            <v>#REF!</v>
          </cell>
          <cell r="AB224" t="e">
            <v>#REF!</v>
          </cell>
          <cell r="AC224" t="e">
            <v>#REF!</v>
          </cell>
        </row>
        <row r="225">
          <cell r="A225">
            <v>222</v>
          </cell>
          <cell r="R225">
            <v>11.205420572052438</v>
          </cell>
          <cell r="S225">
            <v>14.918029051114821</v>
          </cell>
          <cell r="X225" t="e">
            <v>#REF!</v>
          </cell>
          <cell r="Y225" t="e">
            <v>#REF!</v>
          </cell>
          <cell r="Z225" t="e">
            <v>#REF!</v>
          </cell>
          <cell r="AA225" t="e">
            <v>#REF!</v>
          </cell>
          <cell r="AB225" t="e">
            <v>#REF!</v>
          </cell>
          <cell r="AC225" t="e">
            <v>#REF!</v>
          </cell>
        </row>
        <row r="226">
          <cell r="A226">
            <v>223</v>
          </cell>
          <cell r="R226">
            <v>11.210188770201459</v>
          </cell>
          <cell r="S226">
            <v>14.901391273626086</v>
          </cell>
          <cell r="X226" t="e">
            <v>#REF!</v>
          </cell>
          <cell r="Y226" t="e">
            <v>#REF!</v>
          </cell>
          <cell r="Z226" t="e">
            <v>#REF!</v>
          </cell>
          <cell r="AA226" t="e">
            <v>#REF!</v>
          </cell>
          <cell r="AB226" t="e">
            <v>#REF!</v>
          </cell>
          <cell r="AC226" t="e">
            <v>#REF!</v>
          </cell>
        </row>
        <row r="227">
          <cell r="A227">
            <v>224</v>
          </cell>
          <cell r="R227">
            <v>11.21495696835048</v>
          </cell>
          <cell r="S227">
            <v>14.88492333432095</v>
          </cell>
          <cell r="X227" t="e">
            <v>#REF!</v>
          </cell>
          <cell r="Y227" t="e">
            <v>#REF!</v>
          </cell>
          <cell r="Z227" t="e">
            <v>#REF!</v>
          </cell>
          <cell r="AA227" t="e">
            <v>#REF!</v>
          </cell>
          <cell r="AB227" t="e">
            <v>#REF!</v>
          </cell>
          <cell r="AC227" t="e">
            <v>#REF!</v>
          </cell>
        </row>
        <row r="228">
          <cell r="A228">
            <v>225</v>
          </cell>
          <cell r="R228">
            <v>11.219725166499499</v>
          </cell>
          <cell r="S228">
            <v>14.868622968690303</v>
          </cell>
          <cell r="X228" t="e">
            <v>#REF!</v>
          </cell>
          <cell r="Y228" t="e">
            <v>#REF!</v>
          </cell>
          <cell r="Z228" t="e">
            <v>#REF!</v>
          </cell>
          <cell r="AA228" t="e">
            <v>#REF!</v>
          </cell>
          <cell r="AB228" t="e">
            <v>#REF!</v>
          </cell>
          <cell r="AC228" t="e">
            <v>#REF!</v>
          </cell>
        </row>
        <row r="229">
          <cell r="A229">
            <v>226</v>
          </cell>
          <cell r="R229">
            <v>11.224493364648518</v>
          </cell>
          <cell r="S229">
            <v>14.852487952304832</v>
          </cell>
          <cell r="X229" t="e">
            <v>#REF!</v>
          </cell>
          <cell r="Y229" t="e">
            <v>#REF!</v>
          </cell>
          <cell r="Z229" t="e">
            <v>#REF!</v>
          </cell>
          <cell r="AA229" t="e">
            <v>#REF!</v>
          </cell>
          <cell r="AB229" t="e">
            <v>#REF!</v>
          </cell>
          <cell r="AC229" t="e">
            <v>#REF!</v>
          </cell>
        </row>
        <row r="230">
          <cell r="A230">
            <v>227</v>
          </cell>
          <cell r="R230">
            <v>11.229261562797538</v>
          </cell>
          <cell r="S230">
            <v>14.836516099932227</v>
          </cell>
          <cell r="X230" t="e">
            <v>#REF!</v>
          </cell>
          <cell r="Y230" t="e">
            <v>#REF!</v>
          </cell>
          <cell r="Z230" t="e">
            <v>#REF!</v>
          </cell>
          <cell r="AA230" t="e">
            <v>#REF!</v>
          </cell>
          <cell r="AB230" t="e">
            <v>#REF!</v>
          </cell>
          <cell r="AC230" t="e">
            <v>#REF!</v>
          </cell>
        </row>
        <row r="231">
          <cell r="A231">
            <v>228</v>
          </cell>
          <cell r="R231">
            <v>11.234029760946559</v>
          </cell>
          <cell r="S231">
            <v>14.820705264677578</v>
          </cell>
          <cell r="X231" t="e">
            <v>#REF!</v>
          </cell>
          <cell r="Y231" t="e">
            <v>#REF!</v>
          </cell>
          <cell r="Z231" t="e">
            <v>#REF!</v>
          </cell>
          <cell r="AA231" t="e">
            <v>#REF!</v>
          </cell>
          <cell r="AB231" t="e">
            <v>#REF!</v>
          </cell>
          <cell r="AC231" t="e">
            <v>#REF!</v>
          </cell>
        </row>
        <row r="232">
          <cell r="A232">
            <v>229</v>
          </cell>
          <cell r="R232">
            <v>11.23879795909558</v>
          </cell>
          <cell r="S232">
            <v>14.805053337146328</v>
          </cell>
          <cell r="X232" t="e">
            <v>#REF!</v>
          </cell>
          <cell r="Y232" t="e">
            <v>#REF!</v>
          </cell>
          <cell r="Z232" t="e">
            <v>#REF!</v>
          </cell>
          <cell r="AA232" t="e">
            <v>#REF!</v>
          </cell>
          <cell r="AB232" t="e">
            <v>#REF!</v>
          </cell>
          <cell r="AC232" t="e">
            <v>#REF!</v>
          </cell>
        </row>
        <row r="233">
          <cell r="A233">
            <v>230</v>
          </cell>
          <cell r="R233">
            <v>11.243566157244599</v>
          </cell>
          <cell r="S233">
            <v>14.78955824462904</v>
          </cell>
          <cell r="X233" t="e">
            <v>#REF!</v>
          </cell>
          <cell r="Y233" t="e">
            <v>#REF!</v>
          </cell>
          <cell r="Z233" t="e">
            <v>#REF!</v>
          </cell>
          <cell r="AA233" t="e">
            <v>#REF!</v>
          </cell>
          <cell r="AB233" t="e">
            <v>#REF!</v>
          </cell>
          <cell r="AC233" t="e">
            <v>#REF!</v>
          </cell>
        </row>
        <row r="234">
          <cell r="A234">
            <v>231</v>
          </cell>
          <cell r="R234">
            <v>11.248334355393618</v>
          </cell>
          <cell r="S234">
            <v>14.774217950307351</v>
          </cell>
          <cell r="X234" t="e">
            <v>#REF!</v>
          </cell>
          <cell r="Y234" t="e">
            <v>#REF!</v>
          </cell>
          <cell r="Z234" t="e">
            <v>#REF!</v>
          </cell>
          <cell r="AA234" t="e">
            <v>#REF!</v>
          </cell>
          <cell r="AB234" t="e">
            <v>#REF!</v>
          </cell>
          <cell r="AC234" t="e">
            <v>#REF!</v>
          </cell>
        </row>
        <row r="235">
          <cell r="A235">
            <v>232</v>
          </cell>
          <cell r="R235">
            <v>11.253102553542639</v>
          </cell>
          <cell r="S235">
            <v>14.759030452480456</v>
          </cell>
          <cell r="X235" t="e">
            <v>#REF!</v>
          </cell>
          <cell r="Y235" t="e">
            <v>#REF!</v>
          </cell>
          <cell r="Z235" t="e">
            <v>#REF!</v>
          </cell>
          <cell r="AA235" t="e">
            <v>#REF!</v>
          </cell>
          <cell r="AB235" t="e">
            <v>#REF!</v>
          </cell>
          <cell r="AC235" t="e">
            <v>#REF!</v>
          </cell>
        </row>
        <row r="236">
          <cell r="A236">
            <v>233</v>
          </cell>
          <cell r="R236">
            <v>11.257870751691659</v>
          </cell>
          <cell r="S236">
            <v>14.743993783811517</v>
          </cell>
          <cell r="X236" t="e">
            <v>#REF!</v>
          </cell>
          <cell r="Y236" t="e">
            <v>#REF!</v>
          </cell>
          <cell r="Z236" t="e">
            <v>#REF!</v>
          </cell>
          <cell r="AA236" t="e">
            <v>#REF!</v>
          </cell>
          <cell r="AB236" t="e">
            <v>#REF!</v>
          </cell>
          <cell r="AC236" t="e">
            <v>#REF!</v>
          </cell>
        </row>
        <row r="237">
          <cell r="A237">
            <v>234</v>
          </cell>
          <cell r="R237">
            <v>11.26263894984068</v>
          </cell>
          <cell r="S237">
            <v>14.729106010593375</v>
          </cell>
          <cell r="X237" t="e">
            <v>#REF!</v>
          </cell>
          <cell r="Y237" t="e">
            <v>#REF!</v>
          </cell>
          <cell r="Z237" t="e">
            <v>#REF!</v>
          </cell>
          <cell r="AA237" t="e">
            <v>#REF!</v>
          </cell>
          <cell r="AB237" t="e">
            <v>#REF!</v>
          </cell>
          <cell r="AC237" t="e">
            <v>#REF!</v>
          </cell>
        </row>
        <row r="238">
          <cell r="A238">
            <v>235</v>
          </cell>
          <cell r="R238">
            <v>11.267407147989699</v>
          </cell>
          <cell r="S238">
            <v>14.714365232033041</v>
          </cell>
          <cell r="X238" t="e">
            <v>#REF!</v>
          </cell>
          <cell r="Y238" t="e">
            <v>#REF!</v>
          </cell>
          <cell r="Z238" t="e">
            <v>#REF!</v>
          </cell>
          <cell r="AA238" t="e">
            <v>#REF!</v>
          </cell>
          <cell r="AB238" t="e">
            <v>#REF!</v>
          </cell>
          <cell r="AC238" t="e">
            <v>#REF!</v>
          </cell>
        </row>
        <row r="239">
          <cell r="A239">
            <v>236</v>
          </cell>
          <cell r="R239">
            <v>11.272175346138718</v>
          </cell>
          <cell r="S239">
            <v>14.699769579554362</v>
          </cell>
          <cell r="X239" t="e">
            <v>#REF!</v>
          </cell>
          <cell r="Y239" t="e">
            <v>#REF!</v>
          </cell>
          <cell r="Z239" t="e">
            <v>#REF!</v>
          </cell>
          <cell r="AA239" t="e">
            <v>#REF!</v>
          </cell>
          <cell r="AB239" t="e">
            <v>#REF!</v>
          </cell>
          <cell r="AC239" t="e">
            <v>#REF!</v>
          </cell>
        </row>
        <row r="240">
          <cell r="A240">
            <v>237</v>
          </cell>
          <cell r="R240">
            <v>11.276943544287738</v>
          </cell>
          <cell r="S240">
            <v>14.685317216118323</v>
          </cell>
          <cell r="X240" t="e">
            <v>#REF!</v>
          </cell>
          <cell r="Y240" t="e">
            <v>#REF!</v>
          </cell>
          <cell r="Z240" t="e">
            <v>#REF!</v>
          </cell>
          <cell r="AA240" t="e">
            <v>#REF!</v>
          </cell>
          <cell r="AB240" t="e">
            <v>#REF!</v>
          </cell>
          <cell r="AC240" t="e">
            <v>#REF!</v>
          </cell>
        </row>
        <row r="241">
          <cell r="A241">
            <v>238</v>
          </cell>
          <cell r="R241">
            <v>11.281711742436759</v>
          </cell>
          <cell r="S241">
            <v>14.671006335560522</v>
          </cell>
          <cell r="X241" t="e">
            <v>#REF!</v>
          </cell>
          <cell r="Y241" t="e">
            <v>#REF!</v>
          </cell>
          <cell r="Z241" t="e">
            <v>#REF!</v>
          </cell>
          <cell r="AA241" t="e">
            <v>#REF!</v>
          </cell>
          <cell r="AB241" t="e">
            <v>#REF!</v>
          </cell>
          <cell r="AC241" t="e">
            <v>#REF!</v>
          </cell>
        </row>
        <row r="242">
          <cell r="A242">
            <v>239</v>
          </cell>
          <cell r="R242">
            <v>11.286479940585778</v>
          </cell>
          <cell r="S242">
            <v>14.656835161945251</v>
          </cell>
          <cell r="X242" t="e">
            <v>#REF!</v>
          </cell>
          <cell r="Y242" t="e">
            <v>#REF!</v>
          </cell>
          <cell r="Z242" t="e">
            <v>#REF!</v>
          </cell>
          <cell r="AA242" t="e">
            <v>#REF!</v>
          </cell>
          <cell r="AB242" t="e">
            <v>#REF!</v>
          </cell>
          <cell r="AC242" t="e">
            <v>#REF!</v>
          </cell>
        </row>
        <row r="243">
          <cell r="A243">
            <v>240</v>
          </cell>
          <cell r="R243">
            <v>11.291248138734797</v>
          </cell>
          <cell r="S243">
            <v>14.64280194893573</v>
          </cell>
          <cell r="X243" t="e">
            <v>#REF!</v>
          </cell>
          <cell r="Y243" t="e">
            <v>#REF!</v>
          </cell>
          <cell r="Z243" t="e">
            <v>#REF!</v>
          </cell>
          <cell r="AA243" t="e">
            <v>#REF!</v>
          </cell>
          <cell r="AB243" t="e">
            <v>#REF!</v>
          </cell>
          <cell r="AC243" t="e">
            <v>#REF!</v>
          </cell>
        </row>
        <row r="244">
          <cell r="A244">
            <v>241</v>
          </cell>
          <cell r="R244">
            <v>11.296016336883818</v>
          </cell>
          <cell r="S244">
            <v>14.628904979180021</v>
          </cell>
          <cell r="X244" t="e">
            <v>#REF!</v>
          </cell>
          <cell r="Y244" t="e">
            <v>#REF!</v>
          </cell>
          <cell r="Z244" t="e">
            <v>#REF!</v>
          </cell>
          <cell r="AA244" t="e">
            <v>#REF!</v>
          </cell>
          <cell r="AB244" t="e">
            <v>#REF!</v>
          </cell>
          <cell r="AC244" t="e">
            <v>#REF!</v>
          </cell>
        </row>
        <row r="245">
          <cell r="A245">
            <v>242</v>
          </cell>
          <cell r="R245">
            <v>11.300784535032838</v>
          </cell>
          <cell r="S245">
            <v>14.615142563712164</v>
          </cell>
          <cell r="X245" t="e">
            <v>#REF!</v>
          </cell>
          <cell r="Y245" t="e">
            <v>#REF!</v>
          </cell>
          <cell r="Z245" t="e">
            <v>#REF!</v>
          </cell>
          <cell r="AA245" t="e">
            <v>#REF!</v>
          </cell>
          <cell r="AB245" t="e">
            <v>#REF!</v>
          </cell>
          <cell r="AC245" t="e">
            <v>#REF!</v>
          </cell>
        </row>
        <row r="246">
          <cell r="A246">
            <v>243</v>
          </cell>
          <cell r="R246">
            <v>11.305552733181859</v>
          </cell>
          <cell r="S246">
            <v>14.601513041368111</v>
          </cell>
          <cell r="X246" t="e">
            <v>#REF!</v>
          </cell>
          <cell r="Y246" t="e">
            <v>#REF!</v>
          </cell>
          <cell r="Z246" t="e">
            <v>#REF!</v>
          </cell>
          <cell r="AA246" t="e">
            <v>#REF!</v>
          </cell>
          <cell r="AB246" t="e">
            <v>#REF!</v>
          </cell>
          <cell r="AC246" t="e">
            <v>#REF!</v>
          </cell>
        </row>
        <row r="247">
          <cell r="A247">
            <v>244</v>
          </cell>
          <cell r="R247">
            <v>11.310320931330878</v>
          </cell>
          <cell r="S247">
            <v>14.588014778216012</v>
          </cell>
          <cell r="X247" t="e">
            <v>#REF!</v>
          </cell>
          <cell r="Y247" t="e">
            <v>#REF!</v>
          </cell>
          <cell r="Z247" t="e">
            <v>#REF!</v>
          </cell>
          <cell r="AA247" t="e">
            <v>#REF!</v>
          </cell>
          <cell r="AB247" t="e">
            <v>#REF!</v>
          </cell>
          <cell r="AC247" t="e">
            <v>#REF!</v>
          </cell>
        </row>
        <row r="248">
          <cell r="A248">
            <v>245</v>
          </cell>
          <cell r="R248">
            <v>11.315089129479897</v>
          </cell>
          <cell r="S248">
            <v>14.574646167000457</v>
          </cell>
          <cell r="X248" t="e">
            <v>#REF!</v>
          </cell>
          <cell r="Y248" t="e">
            <v>#REF!</v>
          </cell>
          <cell r="Z248" t="e">
            <v>#REF!</v>
          </cell>
          <cell r="AA248" t="e">
            <v>#REF!</v>
          </cell>
          <cell r="AB248" t="e">
            <v>#REF!</v>
          </cell>
          <cell r="AC248" t="e">
            <v>#REF!</v>
          </cell>
        </row>
        <row r="249">
          <cell r="A249">
            <v>246</v>
          </cell>
          <cell r="R249">
            <v>11.319857327628918</v>
          </cell>
          <cell r="S249">
            <v>14.561405626600269</v>
          </cell>
          <cell r="X249" t="e">
            <v>#REF!</v>
          </cell>
          <cell r="Y249" t="e">
            <v>#REF!</v>
          </cell>
          <cell r="Z249" t="e">
            <v>#REF!</v>
          </cell>
          <cell r="AA249" t="e">
            <v>#REF!</v>
          </cell>
          <cell r="AB249" t="e">
            <v>#REF!</v>
          </cell>
          <cell r="AC249" t="e">
            <v>#REF!</v>
          </cell>
        </row>
        <row r="250">
          <cell r="A250">
            <v>247</v>
          </cell>
          <cell r="R250">
            <v>11.32462552577794</v>
          </cell>
          <cell r="S250">
            <v>14.548291601499477</v>
          </cell>
          <cell r="X250" t="e">
            <v>#REF!</v>
          </cell>
          <cell r="Y250" t="e">
            <v>#REF!</v>
          </cell>
          <cell r="Z250" t="e">
            <v>#REF!</v>
          </cell>
          <cell r="AA250" t="e">
            <v>#REF!</v>
          </cell>
          <cell r="AB250" t="e">
            <v>#REF!</v>
          </cell>
          <cell r="AC250" t="e">
            <v>#REF!</v>
          </cell>
        </row>
        <row r="251">
          <cell r="A251">
            <v>248</v>
          </cell>
          <cell r="R251">
            <v>11.329393723926959</v>
          </cell>
          <cell r="S251">
            <v>14.53530256127106</v>
          </cell>
          <cell r="X251" t="e">
            <v>#REF!</v>
          </cell>
          <cell r="Y251" t="e">
            <v>#REF!</v>
          </cell>
          <cell r="Z251" t="e">
            <v>#REF!</v>
          </cell>
          <cell r="AA251" t="e">
            <v>#REF!</v>
          </cell>
          <cell r="AB251" t="e">
            <v>#REF!</v>
          </cell>
          <cell r="AC251" t="e">
            <v>#REF!</v>
          </cell>
        </row>
        <row r="252">
          <cell r="A252">
            <v>249</v>
          </cell>
          <cell r="R252">
            <v>11.334161922075978</v>
          </cell>
          <cell r="S252">
            <v>14.522437000073189</v>
          </cell>
          <cell r="X252" t="e">
            <v>#REF!</v>
          </cell>
          <cell r="Y252" t="e">
            <v>#REF!</v>
          </cell>
          <cell r="Z252" t="e">
            <v>#REF!</v>
          </cell>
          <cell r="AA252" t="e">
            <v>#REF!</v>
          </cell>
          <cell r="AB252" t="e">
            <v>#REF!</v>
          </cell>
          <cell r="AC252" t="e">
            <v>#REF!</v>
          </cell>
        </row>
        <row r="253">
          <cell r="A253">
            <v>250</v>
          </cell>
          <cell r="R253">
            <v>11.338930120224999</v>
          </cell>
          <cell r="S253">
            <v>14.509693436157496</v>
          </cell>
          <cell r="X253" t="e">
            <v>#REF!</v>
          </cell>
          <cell r="Y253" t="e">
            <v>#REF!</v>
          </cell>
          <cell r="Z253" t="e">
            <v>#REF!</v>
          </cell>
          <cell r="AA253" t="e">
            <v>#REF!</v>
          </cell>
          <cell r="AB253" t="e">
            <v>#REF!</v>
          </cell>
          <cell r="AC253" t="e">
            <v>#REF!</v>
          </cell>
        </row>
        <row r="254">
          <cell r="A254">
            <v>251</v>
          </cell>
          <cell r="R254">
            <v>11.343698318374019</v>
          </cell>
          <cell r="S254">
            <v>14.49707041138914</v>
          </cell>
          <cell r="X254" t="e">
            <v>#REF!</v>
          </cell>
          <cell r="Y254" t="e">
            <v>#REF!</v>
          </cell>
          <cell r="Z254" t="e">
            <v>#REF!</v>
          </cell>
          <cell r="AA254" t="e">
            <v>#REF!</v>
          </cell>
          <cell r="AB254" t="e">
            <v>#REF!</v>
          </cell>
          <cell r="AC254" t="e">
            <v>#REF!</v>
          </cell>
        </row>
        <row r="255">
          <cell r="A255">
            <v>252</v>
          </cell>
          <cell r="R255">
            <v>11.34846651652304</v>
          </cell>
          <cell r="S255">
            <v>14.484566490778269</v>
          </cell>
          <cell r="X255" t="e">
            <v>#REF!</v>
          </cell>
          <cell r="Y255" t="e">
            <v>#REF!</v>
          </cell>
          <cell r="Z255" t="e">
            <v>#REF!</v>
          </cell>
          <cell r="AA255" t="e">
            <v>#REF!</v>
          </cell>
          <cell r="AB255" t="e">
            <v>#REF!</v>
          </cell>
          <cell r="AC255" t="e">
            <v>#REF!</v>
          </cell>
        </row>
        <row r="256">
          <cell r="A256">
            <v>253</v>
          </cell>
          <cell r="R256">
            <v>11.353234714672059</v>
          </cell>
          <cell r="S256">
            <v>14.47218026202261</v>
          </cell>
          <cell r="X256" t="e">
            <v>#REF!</v>
          </cell>
          <cell r="Y256" t="e">
            <v>#REF!</v>
          </cell>
          <cell r="Z256" t="e">
            <v>#REF!</v>
          </cell>
          <cell r="AA256" t="e">
            <v>#REF!</v>
          </cell>
          <cell r="AB256" t="e">
            <v>#REF!</v>
          </cell>
          <cell r="AC256" t="e">
            <v>#REF!</v>
          </cell>
        </row>
        <row r="257">
          <cell r="A257">
            <v>254</v>
          </cell>
          <cell r="R257">
            <v>11.358002912821078</v>
          </cell>
          <cell r="S257">
            <v>14.459910335060892</v>
          </cell>
          <cell r="X257" t="e">
            <v>#REF!</v>
          </cell>
          <cell r="Y257" t="e">
            <v>#REF!</v>
          </cell>
          <cell r="Z257" t="e">
            <v>#REF!</v>
          </cell>
          <cell r="AA257" t="e">
            <v>#REF!</v>
          </cell>
          <cell r="AB257" t="e">
            <v>#REF!</v>
          </cell>
          <cell r="AC257" t="e">
            <v>#REF!</v>
          </cell>
        </row>
        <row r="258">
          <cell r="A258">
            <v>255</v>
          </cell>
          <cell r="R258">
            <v>11.362771110970099</v>
          </cell>
          <cell r="S258">
            <v>14.447755341636716</v>
          </cell>
          <cell r="X258" t="e">
            <v>#REF!</v>
          </cell>
          <cell r="Y258" t="e">
            <v>#REF!</v>
          </cell>
          <cell r="Z258" t="e">
            <v>#REF!</v>
          </cell>
          <cell r="AA258" t="e">
            <v>#REF!</v>
          </cell>
          <cell r="AB258" t="e">
            <v>#REF!</v>
          </cell>
          <cell r="AC258" t="e">
            <v>#REF!</v>
          </cell>
        </row>
        <row r="259">
          <cell r="A259">
            <v>256</v>
          </cell>
          <cell r="R259">
            <v>11.367539309119119</v>
          </cell>
          <cell r="S259">
            <v>14.435713934872686</v>
          </cell>
          <cell r="X259" t="e">
            <v>#REF!</v>
          </cell>
          <cell r="Y259" t="e">
            <v>#REF!</v>
          </cell>
          <cell r="Z259" t="e">
            <v>#REF!</v>
          </cell>
          <cell r="AA259" t="e">
            <v>#REF!</v>
          </cell>
          <cell r="AB259" t="e">
            <v>#REF!</v>
          </cell>
          <cell r="AC259" t="e">
            <v>#REF!</v>
          </cell>
        </row>
        <row r="260">
          <cell r="A260">
            <v>257</v>
          </cell>
          <cell r="R260">
            <v>11.37230750726814</v>
          </cell>
          <cell r="S260">
            <v>14.423784788854478</v>
          </cell>
          <cell r="X260" t="e">
            <v>#REF!</v>
          </cell>
          <cell r="Y260" t="e">
            <v>#REF!</v>
          </cell>
          <cell r="Z260" t="e">
            <v>#REF!</v>
          </cell>
          <cell r="AA260" t="e">
            <v>#REF!</v>
          </cell>
          <cell r="AB260" t="e">
            <v>#REF!</v>
          </cell>
          <cell r="AC260" t="e">
            <v>#REF!</v>
          </cell>
        </row>
        <row r="261">
          <cell r="A261">
            <v>258</v>
          </cell>
          <cell r="R261">
            <v>11.377075705417159</v>
          </cell>
          <cell r="S261">
            <v>14.411966598224584</v>
          </cell>
          <cell r="X261" t="e">
            <v>#REF!</v>
          </cell>
          <cell r="Y261" t="e">
            <v>#REF!</v>
          </cell>
          <cell r="Z261" t="e">
            <v>#REF!</v>
          </cell>
          <cell r="AA261" t="e">
            <v>#REF!</v>
          </cell>
          <cell r="AB261" t="e">
            <v>#REF!</v>
          </cell>
          <cell r="AC261" t="e">
            <v>#REF!</v>
          </cell>
        </row>
        <row r="262">
          <cell r="A262">
            <v>259</v>
          </cell>
          <cell r="R262">
            <v>11.38184390356618</v>
          </cell>
          <cell r="S262">
            <v>14.400258077785464</v>
          </cell>
          <cell r="X262" t="e">
            <v>#REF!</v>
          </cell>
          <cell r="Y262" t="e">
            <v>#REF!</v>
          </cell>
          <cell r="Z262" t="e">
            <v>#REF!</v>
          </cell>
          <cell r="AA262" t="e">
            <v>#REF!</v>
          </cell>
          <cell r="AB262" t="e">
            <v>#REF!</v>
          </cell>
          <cell r="AC262" t="e">
            <v>#REF!</v>
          </cell>
        </row>
        <row r="263">
          <cell r="A263">
            <v>260</v>
          </cell>
          <cell r="R263">
            <v>11.386612101715199</v>
          </cell>
          <cell r="S263">
            <v>14.388657962111832</v>
          </cell>
          <cell r="X263" t="e">
            <v>#REF!</v>
          </cell>
          <cell r="Y263" t="e">
            <v>#REF!</v>
          </cell>
          <cell r="Z263" t="e">
            <v>#REF!</v>
          </cell>
          <cell r="AA263" t="e">
            <v>#REF!</v>
          </cell>
          <cell r="AB263" t="e">
            <v>#REF!</v>
          </cell>
          <cell r="AC263" t="e">
            <v>#REF!</v>
          </cell>
        </row>
        <row r="264">
          <cell r="A264">
            <v>261</v>
          </cell>
          <cell r="R264">
            <v>11.39138029986422</v>
          </cell>
          <cell r="S264">
            <v>14.377165005171896</v>
          </cell>
          <cell r="X264" t="e">
            <v>#REF!</v>
          </cell>
          <cell r="Y264" t="e">
            <v>#REF!</v>
          </cell>
          <cell r="Z264" t="e">
            <v>#REF!</v>
          </cell>
          <cell r="AA264" t="e">
            <v>#REF!</v>
          </cell>
          <cell r="AB264" t="e">
            <v>#REF!</v>
          </cell>
          <cell r="AC264" t="e">
            <v>#REF!</v>
          </cell>
        </row>
        <row r="265">
          <cell r="A265">
            <v>262</v>
          </cell>
          <cell r="R265">
            <v>11.396148498013238</v>
          </cell>
          <cell r="S265">
            <v>14.365777979957265</v>
          </cell>
          <cell r="X265" t="e">
            <v>#REF!</v>
          </cell>
          <cell r="Y265" t="e">
            <v>#REF!</v>
          </cell>
          <cell r="Z265" t="e">
            <v>#REF!</v>
          </cell>
          <cell r="AA265" t="e">
            <v>#REF!</v>
          </cell>
          <cell r="AB265" t="e">
            <v>#REF!</v>
          </cell>
          <cell r="AC265" t="e">
            <v>#REF!</v>
          </cell>
        </row>
        <row r="266">
          <cell r="A266">
            <v>263</v>
          </cell>
          <cell r="R266">
            <v>11.400916696162257</v>
          </cell>
          <cell r="S266">
            <v>14.354495678121266</v>
          </cell>
          <cell r="X266" t="e">
            <v>#REF!</v>
          </cell>
          <cell r="Y266" t="e">
            <v>#REF!</v>
          </cell>
          <cell r="Z266" t="e">
            <v>#REF!</v>
          </cell>
          <cell r="AA266" t="e">
            <v>#REF!</v>
          </cell>
          <cell r="AB266" t="e">
            <v>#REF!</v>
          </cell>
          <cell r="AC266" t="e">
            <v>#REF!</v>
          </cell>
        </row>
        <row r="267">
          <cell r="A267">
            <v>264</v>
          </cell>
          <cell r="R267">
            <v>11.405684894311278</v>
          </cell>
          <cell r="S267">
            <v>14.343316909625488</v>
          </cell>
          <cell r="X267" t="e">
            <v>#REF!</v>
          </cell>
          <cell r="Y267" t="e">
            <v>#REF!</v>
          </cell>
          <cell r="Z267" t="e">
            <v>#REF!</v>
          </cell>
          <cell r="AA267" t="e">
            <v>#REF!</v>
          </cell>
          <cell r="AB267" t="e">
            <v>#REF!</v>
          </cell>
          <cell r="AC267" t="e">
            <v>#REF!</v>
          </cell>
        </row>
        <row r="268">
          <cell r="A268">
            <v>265</v>
          </cell>
          <cell r="R268">
            <v>11.410453092460298</v>
          </cell>
          <cell r="S268">
            <v>14.332240502394392</v>
          </cell>
          <cell r="X268" t="e">
            <v>#REF!</v>
          </cell>
          <cell r="Y268" t="e">
            <v>#REF!</v>
          </cell>
          <cell r="Z268" t="e">
            <v>#REF!</v>
          </cell>
          <cell r="AA268" t="e">
            <v>#REF!</v>
          </cell>
          <cell r="AB268" t="e">
            <v>#REF!</v>
          </cell>
          <cell r="AC268" t="e">
            <v>#REF!</v>
          </cell>
        </row>
        <row r="269">
          <cell r="A269">
            <v>266</v>
          </cell>
          <cell r="R269">
            <v>11.415221290609319</v>
          </cell>
          <cell r="S269">
            <v>14.321265301977629</v>
          </cell>
          <cell r="X269" t="e">
            <v>#REF!</v>
          </cell>
          <cell r="Y269" t="e">
            <v>#REF!</v>
          </cell>
          <cell r="Z269" t="e">
            <v>#REF!</v>
          </cell>
          <cell r="AA269" t="e">
            <v>#REF!</v>
          </cell>
          <cell r="AB269" t="e">
            <v>#REF!</v>
          </cell>
          <cell r="AC269" t="e">
            <v>#REF!</v>
          </cell>
        </row>
        <row r="270">
          <cell r="A270">
            <v>267</v>
          </cell>
          <cell r="R270">
            <v>11.41998948875834</v>
          </cell>
          <cell r="S270">
            <v>14.310390171219975</v>
          </cell>
          <cell r="X270" t="e">
            <v>#REF!</v>
          </cell>
          <cell r="Y270" t="e">
            <v>#REF!</v>
          </cell>
          <cell r="Z270" t="e">
            <v>#REF!</v>
          </cell>
          <cell r="AA270" t="e">
            <v>#REF!</v>
          </cell>
          <cell r="AB270" t="e">
            <v>#REF!</v>
          </cell>
          <cell r="AC270" t="e">
            <v>#REF!</v>
          </cell>
        </row>
        <row r="271">
          <cell r="A271">
            <v>268</v>
          </cell>
          <cell r="R271">
            <v>11.424757686907359</v>
          </cell>
          <cell r="S271">
            <v>14.299613989938678</v>
          </cell>
          <cell r="X271" t="e">
            <v>#REF!</v>
          </cell>
          <cell r="Y271" t="e">
            <v>#REF!</v>
          </cell>
          <cell r="Z271" t="e">
            <v>#REF!</v>
          </cell>
          <cell r="AA271" t="e">
            <v>#REF!</v>
          </cell>
          <cell r="AB271" t="e">
            <v>#REF!</v>
          </cell>
          <cell r="AC271" t="e">
            <v>#REF!</v>
          </cell>
        </row>
        <row r="272">
          <cell r="A272">
            <v>269</v>
          </cell>
          <cell r="R272">
            <v>11.429525885056378</v>
          </cell>
          <cell r="S272">
            <v>14.288935654607984</v>
          </cell>
          <cell r="X272" t="e">
            <v>#REF!</v>
          </cell>
          <cell r="Y272" t="e">
            <v>#REF!</v>
          </cell>
          <cell r="Z272" t="e">
            <v>#REF!</v>
          </cell>
          <cell r="AA272" t="e">
            <v>#REF!</v>
          </cell>
          <cell r="AB272" t="e">
            <v>#REF!</v>
          </cell>
          <cell r="AC272" t="e">
            <v>#REF!</v>
          </cell>
        </row>
        <row r="273">
          <cell r="A273">
            <v>270</v>
          </cell>
          <cell r="R273">
            <v>11.434294083205399</v>
          </cell>
          <cell r="S273">
            <v>14.278354078050661</v>
          </cell>
          <cell r="X273" t="e">
            <v>#REF!</v>
          </cell>
          <cell r="Y273" t="e">
            <v>#REF!</v>
          </cell>
          <cell r="Z273" t="e">
            <v>#REF!</v>
          </cell>
          <cell r="AA273" t="e">
            <v>#REF!</v>
          </cell>
          <cell r="AB273" t="e">
            <v>#REF!</v>
          </cell>
          <cell r="AC273" t="e">
            <v>#REF!</v>
          </cell>
        </row>
        <row r="274">
          <cell r="A274">
            <v>271</v>
          </cell>
          <cell r="R274">
            <v>11.439062281354419</v>
          </cell>
          <cell r="S274">
            <v>14.267868189136379</v>
          </cell>
          <cell r="X274" t="e">
            <v>#REF!</v>
          </cell>
          <cell r="Y274" t="e">
            <v>#REF!</v>
          </cell>
          <cell r="Z274" t="e">
            <v>#REF!</v>
          </cell>
          <cell r="AA274" t="e">
            <v>#REF!</v>
          </cell>
          <cell r="AB274" t="e">
            <v>#REF!</v>
          </cell>
          <cell r="AC274" t="e">
            <v>#REF!</v>
          </cell>
        </row>
        <row r="275">
          <cell r="A275">
            <v>272</v>
          </cell>
          <cell r="R275">
            <v>11.443830479503438</v>
          </cell>
          <cell r="S275">
            <v>14.257476932486718</v>
          </cell>
          <cell r="X275" t="e">
            <v>#REF!</v>
          </cell>
          <cell r="Y275" t="e">
            <v>#REF!</v>
          </cell>
          <cell r="Z275" t="e">
            <v>#REF!</v>
          </cell>
          <cell r="AA275" t="e">
            <v>#REF!</v>
          </cell>
          <cell r="AB275" t="e">
            <v>#REF!</v>
          </cell>
          <cell r="AC275" t="e">
            <v>#REF!</v>
          </cell>
        </row>
        <row r="276">
          <cell r="A276">
            <v>273</v>
          </cell>
          <cell r="R276">
            <v>11.448598677652461</v>
          </cell>
          <cell r="S276">
            <v>14.247179268186688</v>
          </cell>
          <cell r="X276" t="e">
            <v>#REF!</v>
          </cell>
          <cell r="Y276" t="e">
            <v>#REF!</v>
          </cell>
          <cell r="Z276" t="e">
            <v>#REF!</v>
          </cell>
          <cell r="AA276" t="e">
            <v>#REF!</v>
          </cell>
          <cell r="AB276" t="e">
            <v>#REF!</v>
          </cell>
          <cell r="AC276" t="e">
            <v>#REF!</v>
          </cell>
        </row>
        <row r="277">
          <cell r="A277">
            <v>274</v>
          </cell>
          <cell r="R277">
            <v>11.45336687580148</v>
          </cell>
          <cell r="S277">
            <v>14.236974171502528</v>
          </cell>
          <cell r="X277" t="e">
            <v>#REF!</v>
          </cell>
          <cell r="Y277" t="e">
            <v>#REF!</v>
          </cell>
          <cell r="Z277" t="e">
            <v>#REF!</v>
          </cell>
          <cell r="AA277" t="e">
            <v>#REF!</v>
          </cell>
          <cell r="AB277" t="e">
            <v>#REF!</v>
          </cell>
          <cell r="AC277" t="e">
            <v>#REF!</v>
          </cell>
        </row>
        <row r="278">
          <cell r="A278">
            <v>275</v>
          </cell>
          <cell r="R278">
            <v>11.458135073950499</v>
          </cell>
          <cell r="S278">
            <v>14.226860632605703</v>
          </cell>
          <cell r="X278" t="e">
            <v>#REF!</v>
          </cell>
          <cell r="Y278" t="e">
            <v>#REF!</v>
          </cell>
          <cell r="Z278" t="e">
            <v>#REF!</v>
          </cell>
          <cell r="AA278" t="e">
            <v>#REF!</v>
          </cell>
          <cell r="AB278" t="e">
            <v>#REF!</v>
          </cell>
          <cell r="AC278" t="e">
            <v>#REF!</v>
          </cell>
        </row>
        <row r="279">
          <cell r="A279">
            <v>276</v>
          </cell>
          <cell r="R279">
            <v>11.462903272099519</v>
          </cell>
          <cell r="S279">
            <v>14.216837656302877</v>
          </cell>
          <cell r="X279" t="e">
            <v>#REF!</v>
          </cell>
          <cell r="Y279" t="e">
            <v>#REF!</v>
          </cell>
          <cell r="Z279" t="e">
            <v>#REF!</v>
          </cell>
          <cell r="AA279" t="e">
            <v>#REF!</v>
          </cell>
          <cell r="AB279" t="e">
            <v>#REF!</v>
          </cell>
          <cell r="AC279" t="e">
            <v>#REF!</v>
          </cell>
        </row>
        <row r="280">
          <cell r="A280">
            <v>277</v>
          </cell>
          <cell r="R280">
            <v>11.46767147024854</v>
          </cell>
          <cell r="S280">
            <v>14.206904261771724</v>
          </cell>
          <cell r="X280" t="e">
            <v>#REF!</v>
          </cell>
          <cell r="Y280" t="e">
            <v>#REF!</v>
          </cell>
          <cell r="Z280" t="e">
            <v>#REF!</v>
          </cell>
          <cell r="AA280" t="e">
            <v>#REF!</v>
          </cell>
          <cell r="AB280" t="e">
            <v>#REF!</v>
          </cell>
          <cell r="AC280" t="e">
            <v>#REF!</v>
          </cell>
        </row>
        <row r="281">
          <cell r="A281">
            <v>278</v>
          </cell>
          <cell r="R281">
            <v>11.472439668397557</v>
          </cell>
          <cell r="S281">
            <v>14.197059482302485</v>
          </cell>
          <cell r="X281" t="e">
            <v>#REF!</v>
          </cell>
          <cell r="Y281" t="e">
            <v>#REF!</v>
          </cell>
          <cell r="Z281" t="e">
            <v>#REF!</v>
          </cell>
          <cell r="AA281" t="e">
            <v>#REF!</v>
          </cell>
          <cell r="AB281" t="e">
            <v>#REF!</v>
          </cell>
          <cell r="AC281" t="e">
            <v>#REF!</v>
          </cell>
        </row>
        <row r="282">
          <cell r="A282">
            <v>279</v>
          </cell>
          <cell r="R282">
            <v>11.477207866546578</v>
          </cell>
          <cell r="S282">
            <v>14.187302365045026</v>
          </cell>
          <cell r="X282" t="e">
            <v>#REF!</v>
          </cell>
          <cell r="Y282" t="e">
            <v>#REF!</v>
          </cell>
          <cell r="Z282" t="e">
            <v>#REF!</v>
          </cell>
          <cell r="AA282" t="e">
            <v>#REF!</v>
          </cell>
          <cell r="AB282" t="e">
            <v>#REF!</v>
          </cell>
          <cell r="AC282" t="e">
            <v>#REF!</v>
          </cell>
        </row>
        <row r="283">
          <cell r="A283">
            <v>280</v>
          </cell>
          <cell r="R283">
            <v>11.481976064695598</v>
          </cell>
          <cell r="S283">
            <v>14.17763197076137</v>
          </cell>
          <cell r="X283" t="e">
            <v>#REF!</v>
          </cell>
          <cell r="Y283" t="e">
            <v>#REF!</v>
          </cell>
          <cell r="Z283" t="e">
            <v>#REF!</v>
          </cell>
          <cell r="AA283" t="e">
            <v>#REF!</v>
          </cell>
          <cell r="AB283" t="e">
            <v>#REF!</v>
          </cell>
          <cell r="AC283" t="e">
            <v>#REF!</v>
          </cell>
        </row>
        <row r="284">
          <cell r="A284">
            <v>281</v>
          </cell>
          <cell r="R284">
            <v>11.486744262844619</v>
          </cell>
          <cell r="S284">
            <v>14.168047373583462</v>
          </cell>
          <cell r="X284" t="e">
            <v>#REF!</v>
          </cell>
          <cell r="Y284" t="e">
            <v>#REF!</v>
          </cell>
          <cell r="Z284" t="e">
            <v>#REF!</v>
          </cell>
          <cell r="AA284" t="e">
            <v>#REF!</v>
          </cell>
          <cell r="AB284" t="e">
            <v>#REF!</v>
          </cell>
          <cell r="AC284" t="e">
            <v>#REF!</v>
          </cell>
        </row>
        <row r="285">
          <cell r="A285">
            <v>282</v>
          </cell>
          <cell r="R285">
            <v>11.491512460993638</v>
          </cell>
          <cell r="S285">
            <v>14.158547660776145</v>
          </cell>
          <cell r="X285" t="e">
            <v>#REF!</v>
          </cell>
          <cell r="Y285" t="e">
            <v>#REF!</v>
          </cell>
          <cell r="Z285" t="e">
            <v>#REF!</v>
          </cell>
          <cell r="AA285" t="e">
            <v>#REF!</v>
          </cell>
          <cell r="AB285" t="e">
            <v>#REF!</v>
          </cell>
          <cell r="AC285" t="e">
            <v>#REF!</v>
          </cell>
        </row>
        <row r="286">
          <cell r="A286">
            <v>283</v>
          </cell>
          <cell r="R286">
            <v>11.496280659142661</v>
          </cell>
          <cell r="S286">
            <v>14.149131932505091</v>
          </cell>
          <cell r="X286" t="e">
            <v>#REF!</v>
          </cell>
          <cell r="Y286" t="e">
            <v>#REF!</v>
          </cell>
          <cell r="Z286" t="e">
            <v>#REF!</v>
          </cell>
          <cell r="AA286" t="e">
            <v>#REF!</v>
          </cell>
          <cell r="AB286" t="e">
            <v>#REF!</v>
          </cell>
          <cell r="AC286" t="e">
            <v>#REF!</v>
          </cell>
        </row>
        <row r="287">
          <cell r="A287">
            <v>284</v>
          </cell>
          <cell r="R287">
            <v>11.501048857291677</v>
          </cell>
          <cell r="S287">
            <v>14.139799301609713</v>
          </cell>
          <cell r="X287" t="e">
            <v>#REF!</v>
          </cell>
          <cell r="Y287" t="e">
            <v>#REF!</v>
          </cell>
          <cell r="Z287" t="e">
            <v>#REF!</v>
          </cell>
          <cell r="AA287" t="e">
            <v>#REF!</v>
          </cell>
          <cell r="AB287" t="e">
            <v>#REF!</v>
          </cell>
          <cell r="AC287" t="e">
            <v>#REF!</v>
          </cell>
        </row>
        <row r="288">
          <cell r="A288">
            <v>285</v>
          </cell>
          <cell r="R288">
            <v>11.505817055440698</v>
          </cell>
          <cell r="S288">
            <v>14.130548893380787</v>
          </cell>
          <cell r="X288" t="e">
            <v>#REF!</v>
          </cell>
          <cell r="Y288" t="e">
            <v>#REF!</v>
          </cell>
          <cell r="Z288" t="e">
            <v>#REF!</v>
          </cell>
          <cell r="AA288" t="e">
            <v>#REF!</v>
          </cell>
          <cell r="AB288" t="e">
            <v>#REF!</v>
          </cell>
          <cell r="AC288" t="e">
            <v>#REF!</v>
          </cell>
        </row>
        <row r="289">
          <cell r="A289">
            <v>286</v>
          </cell>
          <cell r="R289">
            <v>11.510585253589717</v>
          </cell>
          <cell r="S289">
            <v>14.121379845342798</v>
          </cell>
          <cell r="X289" t="e">
            <v>#REF!</v>
          </cell>
          <cell r="Y289" t="e">
            <v>#REF!</v>
          </cell>
          <cell r="Z289" t="e">
            <v>#REF!</v>
          </cell>
          <cell r="AA289" t="e">
            <v>#REF!</v>
          </cell>
          <cell r="AB289" t="e">
            <v>#REF!</v>
          </cell>
          <cell r="AC289" t="e">
            <v>#REF!</v>
          </cell>
        </row>
        <row r="290">
          <cell r="A290">
            <v>287</v>
          </cell>
          <cell r="R290">
            <v>11.51535345173874</v>
          </cell>
          <cell r="S290">
            <v>14.112291307040778</v>
          </cell>
          <cell r="X290" t="e">
            <v>#REF!</v>
          </cell>
          <cell r="Y290" t="e">
            <v>#REF!</v>
          </cell>
          <cell r="Z290" t="e">
            <v>#REF!</v>
          </cell>
          <cell r="AA290" t="e">
            <v>#REF!</v>
          </cell>
          <cell r="AB290" t="e">
            <v>#REF!</v>
          </cell>
          <cell r="AC290" t="e">
            <v>#REF!</v>
          </cell>
        </row>
        <row r="291">
          <cell r="A291">
            <v>288</v>
          </cell>
          <cell r="R291">
            <v>11.520121649887759</v>
          </cell>
          <cell r="S291">
            <v>14.103282439831657</v>
          </cell>
          <cell r="X291" t="e">
            <v>#REF!</v>
          </cell>
          <cell r="Y291" t="e">
            <v>#REF!</v>
          </cell>
          <cell r="Z291" t="e">
            <v>#REF!</v>
          </cell>
          <cell r="AA291" t="e">
            <v>#REF!</v>
          </cell>
          <cell r="AB291" t="e">
            <v>#REF!</v>
          </cell>
          <cell r="AC291" t="e">
            <v>#REF!</v>
          </cell>
        </row>
        <row r="292">
          <cell r="A292">
            <v>289</v>
          </cell>
          <cell r="R292">
            <v>11.52488984803678</v>
          </cell>
          <cell r="S292">
            <v>14.094352416679859</v>
          </cell>
          <cell r="X292" t="e">
            <v>#REF!</v>
          </cell>
          <cell r="Y292" t="e">
            <v>#REF!</v>
          </cell>
          <cell r="Z292" t="e">
            <v>#REF!</v>
          </cell>
          <cell r="AA292" t="e">
            <v>#REF!</v>
          </cell>
          <cell r="AB292" t="e">
            <v>#REF!</v>
          </cell>
          <cell r="AC292" t="e">
            <v>#REF!</v>
          </cell>
        </row>
        <row r="293">
          <cell r="A293">
            <v>290</v>
          </cell>
          <cell r="R293">
            <v>11.529658046185798</v>
          </cell>
          <cell r="S293">
            <v>14.085500421957208</v>
          </cell>
          <cell r="X293" t="e">
            <v>#REF!</v>
          </cell>
          <cell r="Y293" t="e">
            <v>#REF!</v>
          </cell>
          <cell r="Z293" t="e">
            <v>#REF!</v>
          </cell>
          <cell r="AA293" t="e">
            <v>#REF!</v>
          </cell>
          <cell r="AB293" t="e">
            <v>#REF!</v>
          </cell>
          <cell r="AC293" t="e">
            <v>#REF!</v>
          </cell>
        </row>
        <row r="294">
          <cell r="A294">
            <v>291</v>
          </cell>
          <cell r="R294">
            <v>11.534426244334819</v>
          </cell>
          <cell r="S294">
            <v>14.07672565124691</v>
          </cell>
          <cell r="X294" t="e">
            <v>#REF!</v>
          </cell>
          <cell r="Y294" t="e">
            <v>#REF!</v>
          </cell>
          <cell r="Z294" t="e">
            <v>#REF!</v>
          </cell>
          <cell r="AA294" t="e">
            <v>#REF!</v>
          </cell>
          <cell r="AB294" t="e">
            <v>#REF!</v>
          </cell>
          <cell r="AC294" t="e">
            <v>#REF!</v>
          </cell>
        </row>
        <row r="295">
          <cell r="A295">
            <v>292</v>
          </cell>
          <cell r="R295">
            <v>11.539194442483838</v>
          </cell>
          <cell r="S295">
            <v>14.068027311151575</v>
          </cell>
          <cell r="X295" t="e">
            <v>#REF!</v>
          </cell>
          <cell r="Y295" t="e">
            <v>#REF!</v>
          </cell>
          <cell r="Z295" t="e">
            <v>#REF!</v>
          </cell>
          <cell r="AA295" t="e">
            <v>#REF!</v>
          </cell>
          <cell r="AB295" t="e">
            <v>#REF!</v>
          </cell>
          <cell r="AC295" t="e">
            <v>#REF!</v>
          </cell>
        </row>
        <row r="296">
          <cell r="A296">
            <v>293</v>
          </cell>
          <cell r="R296">
            <v>11.543962640632859</v>
          </cell>
          <cell r="S296">
            <v>14.059404619105184</v>
          </cell>
          <cell r="X296" t="e">
            <v>#REF!</v>
          </cell>
          <cell r="Y296" t="e">
            <v>#REF!</v>
          </cell>
          <cell r="Z296" t="e">
            <v>#REF!</v>
          </cell>
          <cell r="AA296" t="e">
            <v>#REF!</v>
          </cell>
          <cell r="AB296" t="e">
            <v>#REF!</v>
          </cell>
          <cell r="AC296" t="e">
            <v>#REF!</v>
          </cell>
        </row>
        <row r="297">
          <cell r="A297">
            <v>294</v>
          </cell>
          <cell r="R297">
            <v>11.548730838781879</v>
          </cell>
          <cell r="S297">
            <v>14.050856803188863</v>
          </cell>
          <cell r="X297" t="e">
            <v>#REF!</v>
          </cell>
          <cell r="Y297" t="e">
            <v>#REF!</v>
          </cell>
          <cell r="Z297" t="e">
            <v>#REF!</v>
          </cell>
          <cell r="AA297" t="e">
            <v>#REF!</v>
          </cell>
          <cell r="AB297" t="e">
            <v>#REF!</v>
          </cell>
          <cell r="AC297" t="e">
            <v>#REF!</v>
          </cell>
        </row>
        <row r="298">
          <cell r="A298">
            <v>295</v>
          </cell>
          <cell r="R298">
            <v>11.553499036930898</v>
          </cell>
          <cell r="S298">
            <v>14.042383101950451</v>
          </cell>
          <cell r="X298" t="e">
            <v>#REF!</v>
          </cell>
          <cell r="Y298" t="e">
            <v>#REF!</v>
          </cell>
          <cell r="Z298" t="e">
            <v>#REF!</v>
          </cell>
          <cell r="AA298" t="e">
            <v>#REF!</v>
          </cell>
          <cell r="AB298" t="e">
            <v>#REF!</v>
          </cell>
          <cell r="AC298" t="e">
            <v>#REF!</v>
          </cell>
        </row>
        <row r="299">
          <cell r="A299">
            <v>296</v>
          </cell>
          <cell r="R299">
            <v>11.558267235079917</v>
          </cell>
          <cell r="S299">
            <v>14.033982764227661</v>
          </cell>
          <cell r="X299" t="e">
            <v>#REF!</v>
          </cell>
          <cell r="Y299" t="e">
            <v>#REF!</v>
          </cell>
          <cell r="Z299" t="e">
            <v>#REF!</v>
          </cell>
          <cell r="AA299" t="e">
            <v>#REF!</v>
          </cell>
          <cell r="AB299" t="e">
            <v>#REF!</v>
          </cell>
          <cell r="AC299" t="e">
            <v>#REF!</v>
          </cell>
        </row>
        <row r="300">
          <cell r="A300">
            <v>297</v>
          </cell>
          <cell r="R300">
            <v>11.56303543322894</v>
          </cell>
          <cell r="S300">
            <v>14.02565504897489</v>
          </cell>
          <cell r="X300" t="e">
            <v>#REF!</v>
          </cell>
          <cell r="Y300" t="e">
            <v>#REF!</v>
          </cell>
          <cell r="Z300" t="e">
            <v>#REF!</v>
          </cell>
          <cell r="AA300" t="e">
            <v>#REF!</v>
          </cell>
          <cell r="AB300" t="e">
            <v>#REF!</v>
          </cell>
          <cell r="AC300" t="e">
            <v>#REF!</v>
          </cell>
        </row>
        <row r="301">
          <cell r="A301">
            <v>298</v>
          </cell>
          <cell r="R301">
            <v>11.567803631377959</v>
          </cell>
          <cell r="S301">
            <v>14.01739922509344</v>
          </cell>
          <cell r="X301" t="e">
            <v>#REF!</v>
          </cell>
          <cell r="Y301" t="e">
            <v>#REF!</v>
          </cell>
          <cell r="Z301" t="e">
            <v>#REF!</v>
          </cell>
          <cell r="AA301" t="e">
            <v>#REF!</v>
          </cell>
          <cell r="AB301" t="e">
            <v>#REF!</v>
          </cell>
          <cell r="AC301" t="e">
            <v>#REF!</v>
          </cell>
        </row>
        <row r="302">
          <cell r="A302">
            <v>299</v>
          </cell>
          <cell r="R302">
            <v>11.57257182952698</v>
          </cell>
          <cell r="S302">
            <v>14.009214571265215</v>
          </cell>
          <cell r="X302" t="e">
            <v>#REF!</v>
          </cell>
          <cell r="Y302" t="e">
            <v>#REF!</v>
          </cell>
          <cell r="Z302" t="e">
            <v>#REF!</v>
          </cell>
          <cell r="AA302" t="e">
            <v>#REF!</v>
          </cell>
          <cell r="AB302" t="e">
            <v>#REF!</v>
          </cell>
          <cell r="AC302" t="e">
            <v>#REF!</v>
          </cell>
        </row>
        <row r="303">
          <cell r="A303">
            <v>300</v>
          </cell>
          <cell r="R303">
            <v>11.577340027676</v>
          </cell>
          <cell r="S303">
            <v>14.001100375789665</v>
          </cell>
          <cell r="X303" t="e">
            <v>#REF!</v>
          </cell>
          <cell r="Y303" t="e">
            <v>#REF!</v>
          </cell>
          <cell r="Z303" t="e">
            <v>#REF!</v>
          </cell>
          <cell r="AA303" t="e">
            <v>#REF!</v>
          </cell>
          <cell r="AB303" t="e">
            <v>#REF!</v>
          </cell>
          <cell r="AC303" t="e">
            <v>#REF!</v>
          </cell>
        </row>
        <row r="304">
          <cell r="A304">
            <v>301</v>
          </cell>
          <cell r="R304">
            <v>11.582108225825019</v>
          </cell>
          <cell r="S304">
            <v>13.993055936424085</v>
          </cell>
          <cell r="X304" t="e">
            <v>#REF!</v>
          </cell>
          <cell r="Y304" t="e">
            <v>#REF!</v>
          </cell>
          <cell r="Z304" t="e">
            <v>#REF!</v>
          </cell>
          <cell r="AA304" t="e">
            <v>#REF!</v>
          </cell>
          <cell r="AB304" t="e">
            <v>#REF!</v>
          </cell>
          <cell r="AC304" t="e">
            <v>#REF!</v>
          </cell>
        </row>
        <row r="305">
          <cell r="A305">
            <v>302</v>
          </cell>
          <cell r="R305">
            <v>11.586876423974038</v>
          </cell>
          <cell r="S305">
            <v>13.985080560226987</v>
          </cell>
          <cell r="X305" t="e">
            <v>#REF!</v>
          </cell>
          <cell r="Y305" t="e">
            <v>#REF!</v>
          </cell>
          <cell r="Z305" t="e">
            <v>#REF!</v>
          </cell>
          <cell r="AA305" t="e">
            <v>#REF!</v>
          </cell>
          <cell r="AB305" t="e">
            <v>#REF!</v>
          </cell>
          <cell r="AC305" t="e">
            <v>#REF!</v>
          </cell>
        </row>
        <row r="306">
          <cell r="A306">
            <v>303</v>
          </cell>
          <cell r="R306">
            <v>11.591644622123058</v>
          </cell>
          <cell r="S306">
            <v>13.977173563404616</v>
          </cell>
          <cell r="X306" t="e">
            <v>#REF!</v>
          </cell>
          <cell r="Y306" t="e">
            <v>#REF!</v>
          </cell>
          <cell r="Z306" t="e">
            <v>#REF!</v>
          </cell>
          <cell r="AA306" t="e">
            <v>#REF!</v>
          </cell>
          <cell r="AB306" t="e">
            <v>#REF!</v>
          </cell>
          <cell r="AC306" t="e">
            <v>#REF!</v>
          </cell>
        </row>
        <row r="307">
          <cell r="A307">
            <v>304</v>
          </cell>
          <cell r="R307">
            <v>11.596412820272079</v>
          </cell>
          <cell r="S307">
            <v>13.969334271160511</v>
          </cell>
          <cell r="X307" t="e">
            <v>#REF!</v>
          </cell>
          <cell r="Y307" t="e">
            <v>#REF!</v>
          </cell>
          <cell r="Z307" t="e">
            <v>#REF!</v>
          </cell>
          <cell r="AA307" t="e">
            <v>#REF!</v>
          </cell>
          <cell r="AB307" t="e">
            <v>#REF!</v>
          </cell>
          <cell r="AC307" t="e">
            <v>#REF!</v>
          </cell>
        </row>
        <row r="308">
          <cell r="A308">
            <v>305</v>
          </cell>
          <cell r="R308">
            <v>11.601181018421098</v>
          </cell>
          <cell r="S308">
            <v>13.96156201754801</v>
          </cell>
          <cell r="X308" t="e">
            <v>#REF!</v>
          </cell>
          <cell r="Y308" t="e">
            <v>#REF!</v>
          </cell>
          <cell r="Z308" t="e">
            <v>#REF!</v>
          </cell>
          <cell r="AA308" t="e">
            <v>#REF!</v>
          </cell>
          <cell r="AB308" t="e">
            <v>#REF!</v>
          </cell>
          <cell r="AC308" t="e">
            <v>#REF!</v>
          </cell>
        </row>
        <row r="309">
          <cell r="A309">
            <v>306</v>
          </cell>
          <cell r="R309">
            <v>11.605949216570121</v>
          </cell>
          <cell r="S309">
            <v>13.953856145325615</v>
          </cell>
          <cell r="X309" t="e">
            <v>#REF!</v>
          </cell>
          <cell r="Y309" t="e">
            <v>#REF!</v>
          </cell>
          <cell r="Z309" t="e">
            <v>#REF!</v>
          </cell>
          <cell r="AA309" t="e">
            <v>#REF!</v>
          </cell>
          <cell r="AB309" t="e">
            <v>#REF!</v>
          </cell>
          <cell r="AC309" t="e">
            <v>#REF!</v>
          </cell>
        </row>
        <row r="310">
          <cell r="A310">
            <v>307</v>
          </cell>
          <cell r="R310">
            <v>11.610717414719137</v>
          </cell>
          <cell r="S310">
            <v>13.946216005815252</v>
          </cell>
          <cell r="X310" t="e">
            <v>#REF!</v>
          </cell>
          <cell r="Y310" t="e">
            <v>#REF!</v>
          </cell>
          <cell r="Z310" t="e">
            <v>#REF!</v>
          </cell>
          <cell r="AA310" t="e">
            <v>#REF!</v>
          </cell>
          <cell r="AB310" t="e">
            <v>#REF!</v>
          </cell>
          <cell r="AC310" t="e">
            <v>#REF!</v>
          </cell>
        </row>
        <row r="311">
          <cell r="A311">
            <v>308</v>
          </cell>
          <cell r="R311">
            <v>11.615485612868158</v>
          </cell>
          <cell r="S311">
            <v>13.938640958763235</v>
          </cell>
          <cell r="X311" t="e">
            <v>#REF!</v>
          </cell>
          <cell r="Y311" t="e">
            <v>#REF!</v>
          </cell>
          <cell r="Z311" t="e">
            <v>#REF!</v>
          </cell>
          <cell r="AA311" t="e">
            <v>#REF!</v>
          </cell>
          <cell r="AB311" t="e">
            <v>#REF!</v>
          </cell>
          <cell r="AC311" t="e">
            <v>#REF!</v>
          </cell>
        </row>
        <row r="312">
          <cell r="A312">
            <v>309</v>
          </cell>
          <cell r="R312">
            <v>11.620253811017177</v>
          </cell>
          <cell r="S312">
            <v>13.931130372203947</v>
          </cell>
          <cell r="X312" t="e">
            <v>#REF!</v>
          </cell>
          <cell r="Y312" t="e">
            <v>#REF!</v>
          </cell>
          <cell r="Z312" t="e">
            <v>#REF!</v>
          </cell>
          <cell r="AA312" t="e">
            <v>#REF!</v>
          </cell>
          <cell r="AB312" t="e">
            <v>#REF!</v>
          </cell>
          <cell r="AC312" t="e">
            <v>#REF!</v>
          </cell>
        </row>
        <row r="313">
          <cell r="A313">
            <v>310</v>
          </cell>
          <cell r="R313">
            <v>11.6250220091662</v>
          </cell>
          <cell r="S313">
            <v>13.923683622326163</v>
          </cell>
          <cell r="X313" t="e">
            <v>#REF!</v>
          </cell>
          <cell r="Y313" t="e">
            <v>#REF!</v>
          </cell>
          <cell r="Z313" t="e">
            <v>#REF!</v>
          </cell>
          <cell r="AA313" t="e">
            <v>#REF!</v>
          </cell>
          <cell r="AB313" t="e">
            <v>#REF!</v>
          </cell>
          <cell r="AC313" t="e">
            <v>#REF!</v>
          </cell>
        </row>
        <row r="314">
          <cell r="A314">
            <v>311</v>
          </cell>
          <cell r="R314">
            <v>11.629790207315219</v>
          </cell>
          <cell r="S314">
            <v>13.916300093341963</v>
          </cell>
          <cell r="Z314" t="e">
            <v>#REF!</v>
          </cell>
          <cell r="AA314" t="e">
            <v>#REF!</v>
          </cell>
          <cell r="AB314" t="e">
            <v>#REF!</v>
          </cell>
          <cell r="AC314" t="e">
            <v>#REF!</v>
          </cell>
        </row>
        <row r="315">
          <cell r="A315">
            <v>312</v>
          </cell>
          <cell r="R315">
            <v>11.63455840546424</v>
          </cell>
          <cell r="S315">
            <v>13.908979177358143</v>
          </cell>
          <cell r="Z315" t="e">
            <v>#REF!</v>
          </cell>
          <cell r="AA315" t="e">
            <v>#REF!</v>
          </cell>
          <cell r="AB315" t="e">
            <v>#REF!</v>
          </cell>
          <cell r="AC315" t="e">
            <v>#REF!</v>
          </cell>
        </row>
        <row r="316">
          <cell r="A316">
            <v>313</v>
          </cell>
          <cell r="R316">
            <v>11.639326603613258</v>
          </cell>
          <cell r="S316">
            <v>13.901720274250094</v>
          </cell>
          <cell r="AB316" t="e">
            <v>#REF!</v>
          </cell>
          <cell r="AC316" t="e">
            <v>#REF!</v>
          </cell>
        </row>
        <row r="317">
          <cell r="A317">
            <v>314</v>
          </cell>
          <cell r="R317">
            <v>11.644094801762279</v>
          </cell>
          <cell r="S317">
            <v>13.894522791538114</v>
          </cell>
          <cell r="AB317" t="e">
            <v>#REF!</v>
          </cell>
          <cell r="AC317" t="e">
            <v>#REF!</v>
          </cell>
        </row>
        <row r="318">
          <cell r="A318">
            <v>315</v>
          </cell>
          <cell r="R318">
            <v>11.648862999911298</v>
          </cell>
          <cell r="S318">
            <v>13.887386144266046</v>
          </cell>
          <cell r="AB318" t="e">
            <v>#REF!</v>
          </cell>
          <cell r="AC318" t="e">
            <v>#REF!</v>
          </cell>
        </row>
        <row r="319">
          <cell r="A319">
            <v>316</v>
          </cell>
          <cell r="R319">
            <v>11.653631198060319</v>
          </cell>
          <cell r="S319">
            <v>13.880309754882246</v>
          </cell>
          <cell r="AB319" t="e">
            <v>#REF!</v>
          </cell>
          <cell r="AC319" t="e">
            <v>#REF!</v>
          </cell>
        </row>
        <row r="320">
          <cell r="A320">
            <v>317</v>
          </cell>
          <cell r="R320">
            <v>11.658399396209338</v>
          </cell>
          <cell r="S320">
            <v>13.873293053122792</v>
          </cell>
          <cell r="AB320" t="e">
            <v>#REF!</v>
          </cell>
          <cell r="AC320" t="e">
            <v>#REF!</v>
          </cell>
        </row>
        <row r="321">
          <cell r="A321">
            <v>318</v>
          </cell>
          <cell r="R321">
            <v>11.663167594358361</v>
          </cell>
          <cell r="S321">
            <v>13.866335475896884</v>
          </cell>
          <cell r="AB321" t="e">
            <v>#REF!</v>
          </cell>
          <cell r="AC321" t="e">
            <v>#REF!</v>
          </cell>
        </row>
        <row r="322">
          <cell r="A322">
            <v>319</v>
          </cell>
          <cell r="R322">
            <v>11.667935792507377</v>
          </cell>
          <cell r="S322">
            <v>13.859436467174424</v>
          </cell>
          <cell r="AB322" t="e">
            <v>#REF!</v>
          </cell>
          <cell r="AC322" t="e">
            <v>#REF!</v>
          </cell>
        </row>
        <row r="323">
          <cell r="A323">
            <v>320</v>
          </cell>
          <cell r="R323">
            <v>11.6727039906564</v>
          </cell>
          <cell r="S323">
            <v>13.852595477875699</v>
          </cell>
          <cell r="AB323" t="e">
            <v>#REF!</v>
          </cell>
          <cell r="AC323" t="e">
            <v>#REF!</v>
          </cell>
        </row>
        <row r="324">
          <cell r="A324">
            <v>321</v>
          </cell>
          <cell r="R324">
            <v>11.677472188805419</v>
          </cell>
          <cell r="S324">
            <v>13.845811965763099</v>
          </cell>
          <cell r="AB324" t="e">
            <v>#REF!</v>
          </cell>
          <cell r="AC324" t="e">
            <v>#REF!</v>
          </cell>
        </row>
        <row r="325">
          <cell r="A325">
            <v>322</v>
          </cell>
          <cell r="R325">
            <v>11.68224038695444</v>
          </cell>
          <cell r="S325">
            <v>13.839085395334889</v>
          </cell>
          <cell r="AB325" t="e">
            <v>#REF!</v>
          </cell>
          <cell r="AC325" t="e">
            <v>#REF!</v>
          </cell>
        </row>
        <row r="326">
          <cell r="A326">
            <v>323</v>
          </cell>
          <cell r="R326">
            <v>11.68700858510346</v>
          </cell>
          <cell r="S326">
            <v>13.832415237720939</v>
          </cell>
        </row>
        <row r="327">
          <cell r="A327">
            <v>324</v>
          </cell>
          <cell r="R327">
            <v>11.691776783252479</v>
          </cell>
          <cell r="S327">
            <v>13.825800970580374</v>
          </cell>
        </row>
        <row r="328">
          <cell r="A328">
            <v>325</v>
          </cell>
          <cell r="R328">
            <v>11.696544981401498</v>
          </cell>
          <cell r="S328">
            <v>13.819242078001135</v>
          </cell>
        </row>
        <row r="329">
          <cell r="A329">
            <v>326</v>
          </cell>
          <cell r="R329">
            <v>11.701313179550517</v>
          </cell>
          <cell r="S329">
            <v>13.812738050401363</v>
          </cell>
        </row>
        <row r="330">
          <cell r="A330">
            <v>327</v>
          </cell>
          <cell r="R330">
            <v>11.706081377699538</v>
          </cell>
          <cell r="S330">
            <v>13.806288384432628</v>
          </cell>
        </row>
        <row r="331">
          <cell r="A331">
            <v>328</v>
          </cell>
          <cell r="R331">
            <v>11.710849575848558</v>
          </cell>
          <cell r="S331">
            <v>13.799892582884889</v>
          </cell>
        </row>
        <row r="332">
          <cell r="A332">
            <v>329</v>
          </cell>
          <cell r="R332">
            <v>11.715617773997581</v>
          </cell>
          <cell r="S332">
            <v>13.793550154593211</v>
          </cell>
        </row>
        <row r="333">
          <cell r="A333">
            <v>330</v>
          </cell>
          <cell r="R333">
            <v>11.720385972146598</v>
          </cell>
          <cell r="S333">
            <v>13.787260614346177</v>
          </cell>
        </row>
        <row r="334">
          <cell r="A334">
            <v>331</v>
          </cell>
          <cell r="R334">
            <v>11.725154170295617</v>
          </cell>
          <cell r="S334">
            <v>13.78102348279595</v>
          </cell>
        </row>
        <row r="335">
          <cell r="A335">
            <v>332</v>
          </cell>
          <cell r="R335">
            <v>11.729922368444637</v>
          </cell>
          <cell r="S335">
            <v>13.77483828636997</v>
          </cell>
        </row>
        <row r="336">
          <cell r="A336">
            <v>333</v>
          </cell>
          <cell r="R336">
            <v>11.73469056659366</v>
          </cell>
          <cell r="S336">
            <v>13.768704557184231</v>
          </cell>
        </row>
        <row r="337">
          <cell r="A337">
            <v>334</v>
          </cell>
          <cell r="R337">
            <v>11.739458764742679</v>
          </cell>
          <cell r="S337">
            <v>13.762621832958136</v>
          </cell>
        </row>
        <row r="338">
          <cell r="A338">
            <v>335</v>
          </cell>
          <cell r="R338">
            <v>11.7442269628917</v>
          </cell>
          <cell r="S338">
            <v>13.756589656930847</v>
          </cell>
        </row>
        <row r="339">
          <cell r="A339">
            <v>336</v>
          </cell>
          <cell r="R339">
            <v>11.748995161040718</v>
          </cell>
          <cell r="S339">
            <v>13.750607577779167</v>
          </cell>
        </row>
        <row r="340">
          <cell r="A340">
            <v>337</v>
          </cell>
          <cell r="R340">
            <v>11.753763359189739</v>
          </cell>
          <cell r="S340">
            <v>13.744675149536842</v>
          </cell>
        </row>
        <row r="341">
          <cell r="A341">
            <v>338</v>
          </cell>
          <cell r="R341">
            <v>11.758531557338758</v>
          </cell>
          <cell r="S341">
            <v>13.738791931515324</v>
          </cell>
        </row>
        <row r="342">
          <cell r="A342">
            <v>339</v>
          </cell>
          <cell r="R342">
            <v>11.763299755487779</v>
          </cell>
          <cell r="S342">
            <v>13.73295748822594</v>
          </cell>
        </row>
        <row r="343">
          <cell r="A343">
            <v>340</v>
          </cell>
          <cell r="R343">
            <v>11.768067953636798</v>
          </cell>
          <cell r="S343">
            <v>13.727171389303399</v>
          </cell>
        </row>
        <row r="344">
          <cell r="A344">
            <v>341</v>
          </cell>
          <cell r="R344">
            <v>11.772836151785818</v>
          </cell>
          <cell r="S344">
            <v>13.721433209430694</v>
          </cell>
        </row>
        <row r="345">
          <cell r="A345">
            <v>342</v>
          </cell>
          <cell r="R345">
            <v>11.777604349934837</v>
          </cell>
          <cell r="S345">
            <v>13.715742528265286</v>
          </cell>
        </row>
        <row r="346">
          <cell r="A346">
            <v>343</v>
          </cell>
          <cell r="R346">
            <v>11.78237254808386</v>
          </cell>
          <cell r="S346">
            <v>13.710098930366581</v>
          </cell>
        </row>
        <row r="347">
          <cell r="A347">
            <v>344</v>
          </cell>
          <cell r="R347">
            <v>11.787140746232879</v>
          </cell>
          <cell r="S347">
            <v>13.704502005124693</v>
          </cell>
        </row>
        <row r="348">
          <cell r="A348">
            <v>345</v>
          </cell>
          <cell r="R348">
            <v>11.7919089443819</v>
          </cell>
          <cell r="S348">
            <v>13.698951346690441</v>
          </cell>
        </row>
        <row r="349">
          <cell r="A349">
            <v>346</v>
          </cell>
          <cell r="R349">
            <v>11.796677142530919</v>
          </cell>
          <cell r="S349">
            <v>13.693446553906529</v>
          </cell>
        </row>
        <row r="350">
          <cell r="A350">
            <v>347</v>
          </cell>
          <cell r="R350">
            <v>11.80144534067994</v>
          </cell>
          <cell r="S350">
            <v>13.687987230239955</v>
          </cell>
        </row>
        <row r="351">
          <cell r="A351">
            <v>348</v>
          </cell>
          <cell r="R351">
            <v>11.806213538828958</v>
          </cell>
          <cell r="S351">
            <v>13.682572983715572</v>
          </cell>
        </row>
        <row r="352">
          <cell r="A352">
            <v>349</v>
          </cell>
          <cell r="R352">
            <v>11.810981736977979</v>
          </cell>
          <cell r="S352">
            <v>13.677203426850779</v>
          </cell>
        </row>
        <row r="353">
          <cell r="A353">
            <v>350</v>
          </cell>
          <cell r="R353">
            <v>11.815749935126998</v>
          </cell>
          <cell r="S353">
            <v>13.671878176591358</v>
          </cell>
        </row>
        <row r="354">
          <cell r="A354">
            <v>351</v>
          </cell>
          <cell r="R354">
            <v>11.820518133276018</v>
          </cell>
          <cell r="S354">
            <v>13.666596854248365</v>
          </cell>
        </row>
        <row r="355">
          <cell r="A355">
            <v>352</v>
          </cell>
          <cell r="R355">
            <v>11.82528633142504</v>
          </cell>
          <cell r="S355">
            <v>13.661359085436157</v>
          </cell>
        </row>
        <row r="356">
          <cell r="A356">
            <v>353</v>
          </cell>
          <cell r="R356">
            <v>11.830054529574056</v>
          </cell>
          <cell r="S356">
            <v>13.656164500011405</v>
          </cell>
        </row>
        <row r="357">
          <cell r="A357">
            <v>354</v>
          </cell>
          <cell r="R357">
            <v>11.834822727723077</v>
          </cell>
          <cell r="S357">
            <v>13.651012732013205</v>
          </cell>
        </row>
        <row r="358">
          <cell r="A358">
            <v>355</v>
          </cell>
          <cell r="R358">
            <v>11.839590925872097</v>
          </cell>
          <cell r="S358">
            <v>13.645903419604146</v>
          </cell>
        </row>
        <row r="359">
          <cell r="A359">
            <v>356</v>
          </cell>
          <cell r="R359">
            <v>11.844359124021119</v>
          </cell>
          <cell r="S359">
            <v>13.640836205012414</v>
          </cell>
        </row>
        <row r="360">
          <cell r="A360">
            <v>357</v>
          </cell>
          <cell r="R360">
            <v>11.849127322170139</v>
          </cell>
          <cell r="S360">
            <v>13.635810734474829</v>
          </cell>
        </row>
        <row r="361">
          <cell r="A361">
            <v>358</v>
          </cell>
          <cell r="R361">
            <v>11.85389552031916</v>
          </cell>
          <cell r="S361">
            <v>13.630826658180892</v>
          </cell>
        </row>
        <row r="362">
          <cell r="A362">
            <v>359</v>
          </cell>
          <cell r="R362">
            <v>11.858663718468179</v>
          </cell>
          <cell r="S362">
            <v>13.625883630217697</v>
          </cell>
        </row>
        <row r="363">
          <cell r="A363">
            <v>360</v>
          </cell>
          <cell r="R363">
            <v>11.863431916617198</v>
          </cell>
          <cell r="S363">
            <v>13.62098130851582</v>
          </cell>
        </row>
        <row r="364">
          <cell r="A364">
            <v>361</v>
          </cell>
          <cell r="R364">
            <v>11.868200114766218</v>
          </cell>
          <cell r="S364">
            <v>13.616119354796087</v>
          </cell>
        </row>
        <row r="365">
          <cell r="A365">
            <v>362</v>
          </cell>
          <cell r="R365">
            <v>11.872968312915239</v>
          </cell>
          <cell r="S365">
            <v>13.611297434517207</v>
          </cell>
        </row>
        <row r="366">
          <cell r="A366">
            <v>363</v>
          </cell>
          <cell r="R366">
            <v>11.877736511064258</v>
          </cell>
          <cell r="S366">
            <v>13.606515216824292</v>
          </cell>
        </row>
        <row r="367">
          <cell r="A367">
            <v>364</v>
          </cell>
          <cell r="R367">
            <v>11.882504709213281</v>
          </cell>
          <cell r="S367">
            <v>13.60177237449823</v>
          </cell>
        </row>
        <row r="368">
          <cell r="A368">
            <v>365</v>
          </cell>
          <cell r="R368">
            <v>11.887272907362297</v>
          </cell>
          <cell r="S368">
            <v>13.597068583905875</v>
          </cell>
        </row>
        <row r="369">
          <cell r="A369">
            <v>366</v>
          </cell>
          <cell r="R369">
            <v>11.89204110551132</v>
          </cell>
          <cell r="S369">
            <v>13.59240352495104</v>
          </cell>
        </row>
        <row r="370">
          <cell r="A370">
            <v>367</v>
          </cell>
          <cell r="R370">
            <v>11.896809303660339</v>
          </cell>
          <cell r="S370">
            <v>13.587776881026342</v>
          </cell>
        </row>
        <row r="371">
          <cell r="A371">
            <v>368</v>
          </cell>
          <cell r="R371">
            <v>11.90157750180936</v>
          </cell>
          <cell r="S371">
            <v>13.583188338965765</v>
          </cell>
        </row>
        <row r="372">
          <cell r="A372">
            <v>369</v>
          </cell>
          <cell r="R372">
            <v>11.906345699958379</v>
          </cell>
          <cell r="S372">
            <v>13.578637588998065</v>
          </cell>
        </row>
        <row r="373">
          <cell r="A373">
            <v>370</v>
          </cell>
          <cell r="R373">
            <v>11.911113898107399</v>
          </cell>
          <cell r="S373">
            <v>13.574124324700861</v>
          </cell>
        </row>
        <row r="374">
          <cell r="A374">
            <v>371</v>
          </cell>
          <cell r="R374">
            <v>11.915882096256418</v>
          </cell>
          <cell r="S374">
            <v>13.569648242955529</v>
          </cell>
        </row>
        <row r="375">
          <cell r="A375">
            <v>372</v>
          </cell>
          <cell r="R375">
            <v>11.920650294405439</v>
          </cell>
          <cell r="S375">
            <v>13.565209043902774</v>
          </cell>
        </row>
        <row r="376">
          <cell r="A376">
            <v>373</v>
          </cell>
          <cell r="R376">
            <v>11.925418492554458</v>
          </cell>
          <cell r="S376">
            <v>13.560806430898959</v>
          </cell>
        </row>
        <row r="377">
          <cell r="A377">
            <v>374</v>
          </cell>
          <cell r="R377">
            <v>11.930186690703481</v>
          </cell>
          <cell r="S377">
            <v>13.556440110473103</v>
          </cell>
        </row>
        <row r="378">
          <cell r="A378">
            <v>375</v>
          </cell>
          <cell r="R378">
            <v>11.934954888852499</v>
          </cell>
          <cell r="S378">
            <v>13.552109792284583</v>
          </cell>
        </row>
        <row r="379">
          <cell r="A379">
            <v>376</v>
          </cell>
          <cell r="R379">
            <v>11.939723087001518</v>
          </cell>
          <cell r="S379">
            <v>13.547815189081506</v>
          </cell>
        </row>
        <row r="380">
          <cell r="A380">
            <v>377</v>
          </cell>
          <cell r="R380">
            <v>11.944491285150537</v>
          </cell>
          <cell r="S380">
            <v>13.543556016659737</v>
          </cell>
        </row>
        <row r="381">
          <cell r="A381">
            <v>378</v>
          </cell>
          <cell r="R381">
            <v>11.949259483299556</v>
          </cell>
          <cell r="S381">
            <v>13.539331993822611</v>
          </cell>
        </row>
        <row r="382">
          <cell r="A382">
            <v>379</v>
          </cell>
          <cell r="R382">
            <v>11.954027681448579</v>
          </cell>
          <cell r="S382">
            <v>13.535142842341214</v>
          </cell>
        </row>
        <row r="383">
          <cell r="A383">
            <v>380</v>
          </cell>
          <cell r="R383">
            <v>11.958795879597599</v>
          </cell>
          <cell r="S383">
            <v>13.530988286915377</v>
          </cell>
        </row>
        <row r="384">
          <cell r="A384">
            <v>381</v>
          </cell>
          <cell r="R384">
            <v>11.96356407774662</v>
          </cell>
          <cell r="S384">
            <v>13.526868055135212</v>
          </cell>
        </row>
        <row r="385">
          <cell r="A385">
            <v>382</v>
          </cell>
          <cell r="R385">
            <v>11.968332275895637</v>
          </cell>
          <cell r="S385">
            <v>13.522781877443292</v>
          </cell>
        </row>
        <row r="386">
          <cell r="A386">
            <v>383</v>
          </cell>
          <cell r="R386">
            <v>11.973100474044658</v>
          </cell>
          <cell r="S386">
            <v>13.518729487097408</v>
          </cell>
        </row>
        <row r="387">
          <cell r="A387">
            <v>384</v>
          </cell>
          <cell r="R387">
            <v>11.977868672193678</v>
          </cell>
          <cell r="S387">
            <v>13.51471062013392</v>
          </cell>
        </row>
        <row r="388">
          <cell r="A388">
            <v>385</v>
          </cell>
          <cell r="R388">
            <v>11.982636870342699</v>
          </cell>
          <cell r="S388">
            <v>13.510725015331673</v>
          </cell>
        </row>
        <row r="389">
          <cell r="A389">
            <v>386</v>
          </cell>
          <cell r="R389">
            <v>11.987405068491718</v>
          </cell>
          <cell r="S389">
            <v>13.506772414176455</v>
          </cell>
        </row>
        <row r="390">
          <cell r="A390">
            <v>387</v>
          </cell>
          <cell r="R390">
            <v>11.992173266640741</v>
          </cell>
          <cell r="S390">
            <v>13.502852560826041</v>
          </cell>
        </row>
        <row r="391">
          <cell r="A391">
            <v>388</v>
          </cell>
          <cell r="R391">
            <v>11.996941464789757</v>
          </cell>
          <cell r="S391">
            <v>13.498965202075754</v>
          </cell>
        </row>
        <row r="392">
          <cell r="A392">
            <v>389</v>
          </cell>
          <cell r="R392">
            <v>12.001709662938779</v>
          </cell>
          <cell r="S392">
            <v>13.495110087324568</v>
          </cell>
        </row>
        <row r="393">
          <cell r="A393">
            <v>390</v>
          </cell>
          <cell r="R393">
            <v>12.006477861087799</v>
          </cell>
          <cell r="S393">
            <v>13.49128696854172</v>
          </cell>
        </row>
        <row r="394">
          <cell r="A394">
            <v>391</v>
          </cell>
          <cell r="R394">
            <v>12.01124605923682</v>
          </cell>
          <cell r="S394">
            <v>13.487495600233844</v>
          </cell>
        </row>
        <row r="395">
          <cell r="A395">
            <v>392</v>
          </cell>
          <cell r="R395">
            <v>12.016014257385839</v>
          </cell>
          <cell r="S395">
            <v>13.483735739412614</v>
          </cell>
        </row>
        <row r="396">
          <cell r="A396">
            <v>393</v>
          </cell>
          <cell r="R396">
            <v>12.02078245553486</v>
          </cell>
          <cell r="S396">
            <v>13.480007145562862</v>
          </cell>
        </row>
        <row r="397">
          <cell r="A397">
            <v>394</v>
          </cell>
          <cell r="R397">
            <v>12.025550653683878</v>
          </cell>
          <cell r="S397">
            <v>13.476309580611202</v>
          </cell>
        </row>
        <row r="398">
          <cell r="A398">
            <v>395</v>
          </cell>
          <cell r="R398">
            <v>12.030318851832899</v>
          </cell>
          <cell r="S398">
            <v>13.47264280889512</v>
          </cell>
        </row>
        <row r="399">
          <cell r="A399">
            <v>396</v>
          </cell>
          <cell r="R399">
            <v>12.035087049981918</v>
          </cell>
          <cell r="S399">
            <v>13.469006597132523</v>
          </cell>
        </row>
        <row r="400">
          <cell r="A400">
            <v>397</v>
          </cell>
          <cell r="R400">
            <v>12.039855248130941</v>
          </cell>
          <cell r="S400">
            <v>13.465400714391778</v>
          </cell>
        </row>
        <row r="401">
          <cell r="A401">
            <v>398</v>
          </cell>
          <cell r="R401">
            <v>12.044623446279958</v>
          </cell>
          <cell r="S401">
            <v>13.461824932062164</v>
          </cell>
        </row>
        <row r="402">
          <cell r="A402">
            <v>399</v>
          </cell>
          <cell r="R402">
            <v>12.049391644428978</v>
          </cell>
          <cell r="S402">
            <v>13.458279023824801</v>
          </cell>
        </row>
        <row r="403">
          <cell r="A403">
            <v>400</v>
          </cell>
          <cell r="R403">
            <v>12.054159842577997</v>
          </cell>
          <cell r="S403">
            <v>13.454762765624</v>
          </cell>
        </row>
        <row r="404">
          <cell r="A404">
            <v>401</v>
          </cell>
          <cell r="R404">
            <v>12.058928040727016</v>
          </cell>
          <cell r="S404">
            <v>13.451275935639032</v>
          </cell>
        </row>
        <row r="405">
          <cell r="A405">
            <v>402</v>
          </cell>
          <cell r="R405">
            <v>12.063696238876039</v>
          </cell>
          <cell r="S405">
            <v>13.447818314256352</v>
          </cell>
        </row>
        <row r="406">
          <cell r="A406">
            <v>403</v>
          </cell>
          <cell r="R406">
            <v>12.068464437025058</v>
          </cell>
          <cell r="S406">
            <v>13.444389684042196</v>
          </cell>
        </row>
        <row r="407">
          <cell r="A407">
            <v>404</v>
          </cell>
          <cell r="R407">
            <v>12.07323263517408</v>
          </cell>
          <cell r="S407">
            <v>13.440989829715601</v>
          </cell>
        </row>
        <row r="408">
          <cell r="A408">
            <v>405</v>
          </cell>
          <cell r="R408">
            <v>12.078000833323099</v>
          </cell>
          <cell r="S408">
            <v>13.437618538121859</v>
          </cell>
        </row>
        <row r="409">
          <cell r="A409">
            <v>406</v>
          </cell>
          <cell r="R409">
            <v>12.082769031472118</v>
          </cell>
          <cell r="S409">
            <v>13.434275598206279</v>
          </cell>
        </row>
        <row r="410">
          <cell r="A410">
            <v>407</v>
          </cell>
          <cell r="R410">
            <v>12.087537229621137</v>
          </cell>
          <cell r="S410">
            <v>13.430960800988442</v>
          </cell>
        </row>
        <row r="411">
          <cell r="A411">
            <v>408</v>
          </cell>
          <cell r="R411">
            <v>12.092305427770158</v>
          </cell>
          <cell r="S411">
            <v>13.427673939536746</v>
          </cell>
        </row>
        <row r="412">
          <cell r="A412">
            <v>409</v>
          </cell>
          <cell r="R412">
            <v>12.097073625919178</v>
          </cell>
          <cell r="S412">
            <v>13.424414808943368</v>
          </cell>
        </row>
        <row r="413">
          <cell r="A413">
            <v>410</v>
          </cell>
          <cell r="R413">
            <v>12.101841824068201</v>
          </cell>
          <cell r="S413">
            <v>13.421183206299585</v>
          </cell>
        </row>
        <row r="414">
          <cell r="A414">
            <v>411</v>
          </cell>
          <cell r="R414">
            <v>12.106610022217216</v>
          </cell>
          <cell r="S414">
            <v>13.417978930671467</v>
          </cell>
        </row>
        <row r="415">
          <cell r="A415">
            <v>412</v>
          </cell>
          <cell r="R415">
            <v>12.111378220366239</v>
          </cell>
          <cell r="S415">
            <v>13.414801783075887</v>
          </cell>
        </row>
        <row r="416">
          <cell r="A416">
            <v>413</v>
          </cell>
          <cell r="R416">
            <v>12.116146418515259</v>
          </cell>
          <cell r="S416">
            <v>13.411651566456916</v>
          </cell>
        </row>
        <row r="417">
          <cell r="A417">
            <v>414</v>
          </cell>
          <cell r="R417">
            <v>12.12091461666428</v>
          </cell>
          <cell r="S417">
            <v>13.408528085662548</v>
          </cell>
        </row>
        <row r="418">
          <cell r="A418">
            <v>415</v>
          </cell>
          <cell r="R418">
            <v>12.125682814813299</v>
          </cell>
          <cell r="S418">
            <v>13.405431147421771</v>
          </cell>
        </row>
        <row r="419">
          <cell r="A419">
            <v>416</v>
          </cell>
          <cell r="R419">
            <v>12.13045101296232</v>
          </cell>
          <cell r="S419">
            <v>13.402360560321929</v>
          </cell>
        </row>
        <row r="420">
          <cell r="A420">
            <v>417</v>
          </cell>
          <cell r="R420">
            <v>12.135219211111338</v>
          </cell>
          <cell r="S420">
            <v>13.399316134786472</v>
          </cell>
        </row>
        <row r="421">
          <cell r="A421">
            <v>418</v>
          </cell>
          <cell r="R421">
            <v>12.139987409260359</v>
          </cell>
          <cell r="S421">
            <v>13.396297683052978</v>
          </cell>
        </row>
        <row r="422">
          <cell r="A422">
            <v>419</v>
          </cell>
          <cell r="R422">
            <v>12.144755607409378</v>
          </cell>
          <cell r="S422">
            <v>13.393305019151503</v>
          </cell>
        </row>
        <row r="423">
          <cell r="A423">
            <v>420</v>
          </cell>
          <cell r="R423">
            <v>12.149523805558399</v>
          </cell>
          <cell r="S423">
            <v>13.390337958883245</v>
          </cell>
        </row>
        <row r="424">
          <cell r="A424">
            <v>421</v>
          </cell>
          <cell r="R424">
            <v>12.154292003707418</v>
          </cell>
          <cell r="S424">
            <v>13.387396319799517</v>
          </cell>
        </row>
        <row r="425">
          <cell r="A425">
            <v>422</v>
          </cell>
          <cell r="R425">
            <v>12.159060201856441</v>
          </cell>
          <cell r="S425">
            <v>13.384479921180992</v>
          </cell>
        </row>
        <row r="426">
          <cell r="A426">
            <v>423</v>
          </cell>
          <cell r="R426">
            <v>12.163828400005457</v>
          </cell>
          <cell r="S426">
            <v>13.381588584017278</v>
          </cell>
        </row>
        <row r="427">
          <cell r="A427">
            <v>424</v>
          </cell>
          <cell r="R427">
            <v>12.16859659815448</v>
          </cell>
          <cell r="S427">
            <v>13.378722130986768</v>
          </cell>
        </row>
        <row r="428">
          <cell r="A428">
            <v>425</v>
          </cell>
          <cell r="R428">
            <v>12.173364796303499</v>
          </cell>
          <cell r="S428">
            <v>13.375880386436748</v>
          </cell>
        </row>
        <row r="429">
          <cell r="A429">
            <v>426</v>
          </cell>
          <cell r="R429">
            <v>12.17813299445252</v>
          </cell>
          <cell r="S429">
            <v>13.373063176363841</v>
          </cell>
        </row>
        <row r="430">
          <cell r="A430">
            <v>427</v>
          </cell>
          <cell r="R430">
            <v>12.182901192601539</v>
          </cell>
          <cell r="S430">
            <v>13.370270328394669</v>
          </cell>
        </row>
        <row r="431">
          <cell r="A431">
            <v>428</v>
          </cell>
          <cell r="R431">
            <v>12.187669390750557</v>
          </cell>
          <cell r="S431">
            <v>13.367501671766822</v>
          </cell>
        </row>
        <row r="432">
          <cell r="A432">
            <v>429</v>
          </cell>
          <cell r="R432">
            <v>12.192437588899578</v>
          </cell>
          <cell r="S432">
            <v>13.364757037310079</v>
          </cell>
        </row>
        <row r="433">
          <cell r="A433">
            <v>430</v>
          </cell>
          <cell r="R433">
            <v>12.197205787048597</v>
          </cell>
          <cell r="S433">
            <v>13.362036257427903</v>
          </cell>
        </row>
        <row r="434">
          <cell r="A434">
            <v>431</v>
          </cell>
          <cell r="R434">
            <v>12.201973985197618</v>
          </cell>
          <cell r="S434">
            <v>13.359339166079167</v>
          </cell>
        </row>
        <row r="435">
          <cell r="A435">
            <v>432</v>
          </cell>
          <cell r="R435">
            <v>12.206742183346638</v>
          </cell>
          <cell r="S435">
            <v>13.35666559876017</v>
          </cell>
        </row>
        <row r="436">
          <cell r="A436">
            <v>433</v>
          </cell>
          <cell r="R436">
            <v>12.21151038149566</v>
          </cell>
          <cell r="S436">
            <v>13.35401539248687</v>
          </cell>
        </row>
        <row r="437">
          <cell r="A437">
            <v>434</v>
          </cell>
          <cell r="R437">
            <v>12.21627857964468</v>
          </cell>
          <cell r="S437">
            <v>13.351388385777387</v>
          </cell>
        </row>
        <row r="438">
          <cell r="A438">
            <v>435</v>
          </cell>
          <cell r="R438">
            <v>12.221046777793699</v>
          </cell>
          <cell r="S438">
            <v>13.348784418634724</v>
          </cell>
        </row>
        <row r="439">
          <cell r="A439">
            <v>436</v>
          </cell>
          <cell r="R439">
            <v>12.225814975942717</v>
          </cell>
          <cell r="S439">
            <v>13.346203332529754</v>
          </cell>
        </row>
        <row r="440">
          <cell r="A440">
            <v>437</v>
          </cell>
          <cell r="R440">
            <v>12.230583174091739</v>
          </cell>
          <cell r="S440">
            <v>13.343644970384416</v>
          </cell>
        </row>
        <row r="441">
          <cell r="A441">
            <v>438</v>
          </cell>
          <cell r="R441">
            <v>12.235351372240759</v>
          </cell>
          <cell r="S441">
            <v>13.34110917655515</v>
          </cell>
        </row>
        <row r="442">
          <cell r="A442">
            <v>439</v>
          </cell>
          <cell r="R442">
            <v>12.24011957038978</v>
          </cell>
          <cell r="S442">
            <v>13.338595796816563</v>
          </cell>
        </row>
        <row r="443">
          <cell r="A443">
            <v>440</v>
          </cell>
          <cell r="R443">
            <v>12.244887768538797</v>
          </cell>
          <cell r="S443">
            <v>13.336104678345308</v>
          </cell>
        </row>
        <row r="444">
          <cell r="A444">
            <v>441</v>
          </cell>
          <cell r="R444">
            <v>12.249655966687818</v>
          </cell>
          <cell r="S444">
            <v>13.333635669704192</v>
          </cell>
        </row>
        <row r="445">
          <cell r="A445">
            <v>442</v>
          </cell>
          <cell r="R445">
            <v>12.254424164836838</v>
          </cell>
          <cell r="S445">
            <v>13.331188620826497</v>
          </cell>
        </row>
        <row r="446">
          <cell r="A446">
            <v>443</v>
          </cell>
          <cell r="R446">
            <v>12.259192362985859</v>
          </cell>
          <cell r="S446">
            <v>13.328763383000503</v>
          </cell>
        </row>
        <row r="447">
          <cell r="A447">
            <v>444</v>
          </cell>
          <cell r="R447">
            <v>12.263960561134878</v>
          </cell>
          <cell r="S447">
            <v>13.326359808854244</v>
          </cell>
        </row>
        <row r="448">
          <cell r="A448">
            <v>445</v>
          </cell>
          <cell r="R448">
            <v>12.268728759283901</v>
          </cell>
          <cell r="S448">
            <v>13.323977752340435</v>
          </cell>
        </row>
        <row r="449">
          <cell r="A449">
            <v>446</v>
          </cell>
          <cell r="R449">
            <v>12.273496957432917</v>
          </cell>
          <cell r="S449">
            <v>13.321617068721634</v>
          </cell>
        </row>
        <row r="450">
          <cell r="A450">
            <v>447</v>
          </cell>
          <cell r="R450">
            <v>12.27826515558194</v>
          </cell>
          <cell r="S450">
            <v>13.319277614555611</v>
          </cell>
        </row>
        <row r="451">
          <cell r="A451">
            <v>448</v>
          </cell>
          <cell r="R451">
            <v>12.283033353730959</v>
          </cell>
          <cell r="S451">
            <v>13.316959247680833</v>
          </cell>
        </row>
        <row r="452">
          <cell r="A452">
            <v>449</v>
          </cell>
          <cell r="R452">
            <v>12.28780155187998</v>
          </cell>
          <cell r="S452">
            <v>13.31466182720227</v>
          </cell>
        </row>
        <row r="453">
          <cell r="A453">
            <v>450</v>
          </cell>
          <cell r="R453">
            <v>12.292569750028999</v>
          </cell>
          <cell r="S453">
            <v>13.312385213477276</v>
          </cell>
        </row>
        <row r="454">
          <cell r="A454">
            <v>451</v>
          </cell>
          <cell r="R454">
            <v>12.29733794817802</v>
          </cell>
          <cell r="S454">
            <v>13.310129268101726</v>
          </cell>
        </row>
        <row r="455">
          <cell r="A455">
            <v>452</v>
          </cell>
          <cell r="R455">
            <v>12.302106146327038</v>
          </cell>
          <cell r="S455">
            <v>13.307893853896308</v>
          </cell>
        </row>
        <row r="456">
          <cell r="A456">
            <v>453</v>
          </cell>
          <cell r="R456">
            <v>12.306874344476057</v>
          </cell>
          <cell r="S456">
            <v>13.305678834893008</v>
          </cell>
        </row>
        <row r="457">
          <cell r="A457">
            <v>454</v>
          </cell>
          <cell r="R457">
            <v>12.311642542625078</v>
          </cell>
          <cell r="S457">
            <v>13.303484076321768</v>
          </cell>
        </row>
        <row r="458">
          <cell r="A458">
            <v>455</v>
          </cell>
          <cell r="R458">
            <v>12.316410740774097</v>
          </cell>
          <cell r="S458">
            <v>13.301309444597326</v>
          </cell>
        </row>
        <row r="459">
          <cell r="A459">
            <v>456</v>
          </cell>
          <cell r="R459">
            <v>12.32117893892312</v>
          </cell>
          <cell r="S459">
            <v>13.299154807306209</v>
          </cell>
        </row>
        <row r="460">
          <cell r="A460">
            <v>457</v>
          </cell>
          <cell r="R460">
            <v>12.325947137072136</v>
          </cell>
          <cell r="S460">
            <v>13.297020033193936</v>
          </cell>
        </row>
        <row r="461">
          <cell r="A461">
            <v>458</v>
          </cell>
          <cell r="R461">
            <v>12.330715335221159</v>
          </cell>
          <cell r="S461">
            <v>13.294904992152345</v>
          </cell>
        </row>
        <row r="462">
          <cell r="A462">
            <v>459</v>
          </cell>
          <cell r="R462">
            <v>12.335483533370176</v>
          </cell>
          <cell r="S462">
            <v>13.292809555207125</v>
          </cell>
        </row>
        <row r="463">
          <cell r="A463">
            <v>460</v>
          </cell>
          <cell r="R463">
            <v>12.340251731519199</v>
          </cell>
          <cell r="S463">
            <v>13.290733594505467</v>
          </cell>
        </row>
        <row r="464">
          <cell r="A464">
            <v>461</v>
          </cell>
          <cell r="R464">
            <v>12.345019929668219</v>
          </cell>
          <cell r="S464">
            <v>13.288676983303921</v>
          </cell>
        </row>
        <row r="465">
          <cell r="A465">
            <v>462</v>
          </cell>
          <cell r="R465">
            <v>12.34978812781724</v>
          </cell>
          <cell r="S465">
            <v>13.286639595956389</v>
          </cell>
        </row>
        <row r="466">
          <cell r="A466">
            <v>463</v>
          </cell>
          <cell r="R466">
            <v>12.354556325966259</v>
          </cell>
          <cell r="S466">
            <v>13.284621307902256</v>
          </cell>
        </row>
        <row r="467">
          <cell r="A467">
            <v>464</v>
          </cell>
          <cell r="R467">
            <v>12.359324524115278</v>
          </cell>
          <cell r="S467">
            <v>13.282621995654708</v>
          </cell>
        </row>
        <row r="468">
          <cell r="A468">
            <v>465</v>
          </cell>
          <cell r="R468">
            <v>12.364092722264298</v>
          </cell>
          <cell r="S468">
            <v>13.280641536789192</v>
          </cell>
        </row>
        <row r="469">
          <cell r="A469">
            <v>466</v>
          </cell>
          <cell r="R469">
            <v>12.368860920413319</v>
          </cell>
          <cell r="S469">
            <v>13.278679809932004</v>
          </cell>
        </row>
        <row r="470">
          <cell r="A470">
            <v>467</v>
          </cell>
          <cell r="R470">
            <v>12.373629118562338</v>
          </cell>
          <cell r="S470">
            <v>13.276736694749038</v>
          </cell>
        </row>
        <row r="471">
          <cell r="A471">
            <v>468</v>
          </cell>
          <cell r="R471">
            <v>12.378397316711361</v>
          </cell>
          <cell r="S471">
            <v>13.274812071934697</v>
          </cell>
        </row>
        <row r="472">
          <cell r="A472">
            <v>469</v>
          </cell>
          <cell r="R472">
            <v>12.383165514860377</v>
          </cell>
          <cell r="S472">
            <v>13.272905823200901</v>
          </cell>
        </row>
        <row r="473">
          <cell r="A473">
            <v>470</v>
          </cell>
          <cell r="R473">
            <v>12.387933713009399</v>
          </cell>
          <cell r="S473">
            <v>13.271017831266297</v>
          </cell>
        </row>
        <row r="474">
          <cell r="A474">
            <v>471</v>
          </cell>
          <cell r="R474">
            <v>12.392701911158419</v>
          </cell>
          <cell r="S474">
            <v>13.269147979845526</v>
          </cell>
        </row>
        <row r="475">
          <cell r="A475">
            <v>472</v>
          </cell>
          <cell r="R475">
            <v>12.39747010930744</v>
          </cell>
          <cell r="S475">
            <v>13.26729615363872</v>
          </cell>
        </row>
        <row r="476">
          <cell r="A476">
            <v>473</v>
          </cell>
          <cell r="R476">
            <v>12.402238307456459</v>
          </cell>
          <cell r="S476">
            <v>13.265462238321051</v>
          </cell>
        </row>
        <row r="477">
          <cell r="A477">
            <v>474</v>
          </cell>
          <cell r="R477">
            <v>12.40700650560548</v>
          </cell>
          <cell r="S477">
            <v>13.263646120532467</v>
          </cell>
        </row>
        <row r="478">
          <cell r="A478">
            <v>475</v>
          </cell>
          <cell r="R478">
            <v>12.411774703754498</v>
          </cell>
          <cell r="S478">
            <v>13.261847687867514</v>
          </cell>
        </row>
        <row r="479">
          <cell r="A479">
            <v>476</v>
          </cell>
          <cell r="R479">
            <v>12.416542901903519</v>
          </cell>
          <cell r="S479">
            <v>13.260066828865329</v>
          </cell>
        </row>
        <row r="480">
          <cell r="A480">
            <v>477</v>
          </cell>
          <cell r="R480">
            <v>12.421311100052538</v>
          </cell>
          <cell r="S480">
            <v>13.258303432999737</v>
          </cell>
        </row>
        <row r="481">
          <cell r="A481">
            <v>478</v>
          </cell>
          <cell r="R481">
            <v>12.426079298201557</v>
          </cell>
          <cell r="S481">
            <v>13.256557390669462</v>
          </cell>
        </row>
        <row r="482">
          <cell r="A482">
            <v>479</v>
          </cell>
          <cell r="R482">
            <v>12.43084749635058</v>
          </cell>
          <cell r="S482">
            <v>13.254828593188472</v>
          </cell>
        </row>
        <row r="483">
          <cell r="A483">
            <v>480</v>
          </cell>
          <cell r="R483">
            <v>12.435615694499599</v>
          </cell>
          <cell r="S483">
            <v>13.253116932776466</v>
          </cell>
        </row>
        <row r="484">
          <cell r="A484">
            <v>481</v>
          </cell>
          <cell r="R484">
            <v>12.440383892648617</v>
          </cell>
          <cell r="S484">
            <v>13.251422302549434</v>
          </cell>
        </row>
        <row r="485">
          <cell r="A485">
            <v>482</v>
          </cell>
          <cell r="R485">
            <v>12.445152090797636</v>
          </cell>
          <cell r="S485">
            <v>13.249744596510377</v>
          </cell>
        </row>
        <row r="486">
          <cell r="A486">
            <v>483</v>
          </cell>
          <cell r="R486">
            <v>12.449920288946659</v>
          </cell>
          <cell r="S486">
            <v>13.248083709540111</v>
          </cell>
        </row>
        <row r="487">
          <cell r="A487">
            <v>484</v>
          </cell>
          <cell r="R487">
            <v>12.454688487095678</v>
          </cell>
          <cell r="S487">
            <v>13.246439537388213</v>
          </cell>
        </row>
        <row r="488">
          <cell r="A488">
            <v>485</v>
          </cell>
          <cell r="R488">
            <v>12.4594566852447</v>
          </cell>
          <cell r="S488">
            <v>13.244811976664051</v>
          </cell>
        </row>
        <row r="489">
          <cell r="A489">
            <v>486</v>
          </cell>
          <cell r="R489">
            <v>12.464224883393717</v>
          </cell>
          <cell r="S489">
            <v>13.243200924827947</v>
          </cell>
        </row>
        <row r="490">
          <cell r="A490">
            <v>487</v>
          </cell>
          <cell r="R490">
            <v>12.468993081542738</v>
          </cell>
          <cell r="S490">
            <v>13.241606280182449</v>
          </cell>
        </row>
        <row r="491">
          <cell r="A491">
            <v>488</v>
          </cell>
          <cell r="R491">
            <v>12.473761279691757</v>
          </cell>
          <cell r="S491">
            <v>13.240027941863667</v>
          </cell>
        </row>
        <row r="492">
          <cell r="A492">
            <v>489</v>
          </cell>
          <cell r="R492">
            <v>12.478529477840778</v>
          </cell>
          <cell r="S492">
            <v>13.238465809832793</v>
          </cell>
        </row>
        <row r="493">
          <cell r="A493">
            <v>490</v>
          </cell>
          <cell r="R493">
            <v>12.483297675989798</v>
          </cell>
          <cell r="S493">
            <v>13.236919784867657</v>
          </cell>
        </row>
        <row r="494">
          <cell r="A494">
            <v>491</v>
          </cell>
          <cell r="R494">
            <v>12.488065874138821</v>
          </cell>
          <cell r="S494">
            <v>13.235389768554411</v>
          </cell>
        </row>
        <row r="495">
          <cell r="A495">
            <v>492</v>
          </cell>
          <cell r="R495">
            <v>12.49283407228784</v>
          </cell>
          <cell r="S495">
            <v>13.233875663279328</v>
          </cell>
        </row>
        <row r="496">
          <cell r="A496">
            <v>493</v>
          </cell>
          <cell r="R496">
            <v>12.497602270436859</v>
          </cell>
          <cell r="S496">
            <v>13.232377372220668</v>
          </cell>
        </row>
        <row r="497">
          <cell r="A497">
            <v>494</v>
          </cell>
          <cell r="R497">
            <v>12.502370468585879</v>
          </cell>
          <cell r="S497">
            <v>13.230894799340692</v>
          </cell>
        </row>
        <row r="498">
          <cell r="A498">
            <v>495</v>
          </cell>
          <cell r="R498">
            <v>12.5071386667349</v>
          </cell>
          <cell r="S498">
            <v>13.229427849377702</v>
          </cell>
        </row>
        <row r="499">
          <cell r="A499">
            <v>496</v>
          </cell>
          <cell r="R499">
            <v>12.511906864883919</v>
          </cell>
          <cell r="S499">
            <v>13.22797642783825</v>
          </cell>
        </row>
        <row r="500">
          <cell r="A500">
            <v>497</v>
          </cell>
          <cell r="R500">
            <v>12.51667506303294</v>
          </cell>
          <cell r="S500">
            <v>13.226540440989396</v>
          </cell>
        </row>
        <row r="501">
          <cell r="A501">
            <v>498</v>
          </cell>
          <cell r="R501">
            <v>12.521443261181957</v>
          </cell>
          <cell r="S501">
            <v>13.225119795851077</v>
          </cell>
        </row>
        <row r="502">
          <cell r="A502">
            <v>499</v>
          </cell>
          <cell r="R502">
            <v>12.526211459330979</v>
          </cell>
          <cell r="S502">
            <v>13.223714400188562</v>
          </cell>
        </row>
        <row r="503">
          <cell r="A503">
            <v>500</v>
          </cell>
          <cell r="R503">
            <v>12.530979657479998</v>
          </cell>
          <cell r="S503">
            <v>13.222324162505</v>
          </cell>
        </row>
        <row r="504">
          <cell r="A504">
            <v>501</v>
          </cell>
          <cell r="R504">
            <v>12.535747855629021</v>
          </cell>
          <cell r="S504">
            <v>13.220948992034041</v>
          </cell>
        </row>
        <row r="505">
          <cell r="A505">
            <v>502</v>
          </cell>
          <cell r="R505">
            <v>12.54051605377804</v>
          </cell>
          <cell r="S505">
            <v>13.219588798732584</v>
          </cell>
        </row>
        <row r="506">
          <cell r="A506">
            <v>503</v>
          </cell>
          <cell r="R506">
            <v>12.545284251927056</v>
          </cell>
          <cell r="S506">
            <v>13.21824349327358</v>
          </cell>
        </row>
        <row r="507">
          <cell r="A507">
            <v>504</v>
          </cell>
          <cell r="R507">
            <v>12.550052450076077</v>
          </cell>
          <cell r="S507">
            <v>13.216912987038913</v>
          </cell>
        </row>
        <row r="508">
          <cell r="A508">
            <v>505</v>
          </cell>
          <cell r="R508">
            <v>12.554820648225096</v>
          </cell>
          <cell r="S508">
            <v>13.2155971921124</v>
          </cell>
        </row>
        <row r="509">
          <cell r="A509">
            <v>506</v>
          </cell>
          <cell r="R509">
            <v>12.559588846374119</v>
          </cell>
          <cell r="S509">
            <v>13.214296021272849</v>
          </cell>
        </row>
        <row r="510">
          <cell r="A510">
            <v>507</v>
          </cell>
          <cell r="R510">
            <v>12.564357044523138</v>
          </cell>
          <cell r="S510">
            <v>13.213009387987203</v>
          </cell>
        </row>
        <row r="511">
          <cell r="A511">
            <v>508</v>
          </cell>
          <cell r="R511">
            <v>12.569125242672159</v>
          </cell>
          <cell r="S511">
            <v>13.211737206403756</v>
          </cell>
        </row>
        <row r="512">
          <cell r="A512">
            <v>509</v>
          </cell>
          <cell r="R512">
            <v>12.573893440821179</v>
          </cell>
          <cell r="S512">
            <v>13.210479391345492</v>
          </cell>
        </row>
        <row r="513">
          <cell r="A513">
            <v>510</v>
          </cell>
          <cell r="R513">
            <v>12.578661638970198</v>
          </cell>
          <cell r="S513">
            <v>13.209235858303433</v>
          </cell>
        </row>
        <row r="514">
          <cell r="A514">
            <v>511</v>
          </cell>
          <cell r="R514">
            <v>12.583429837119217</v>
          </cell>
          <cell r="S514">
            <v>13.208006523430129</v>
          </cell>
        </row>
        <row r="515">
          <cell r="A515">
            <v>512</v>
          </cell>
          <cell r="R515">
            <v>12.588198035268238</v>
          </cell>
          <cell r="S515">
            <v>13.206791303533183</v>
          </cell>
        </row>
        <row r="516">
          <cell r="A516">
            <v>513</v>
          </cell>
          <cell r="R516">
            <v>12.592966233417258</v>
          </cell>
          <cell r="S516">
            <v>13.205590116068869</v>
          </cell>
        </row>
        <row r="517">
          <cell r="A517">
            <v>514</v>
          </cell>
          <cell r="R517">
            <v>12.59773443156628</v>
          </cell>
          <cell r="S517">
            <v>13.204402879135841</v>
          </cell>
        </row>
        <row r="518">
          <cell r="A518">
            <v>515</v>
          </cell>
          <cell r="R518">
            <v>12.602502629715296</v>
          </cell>
          <cell r="S518">
            <v>13.203229511468859</v>
          </cell>
        </row>
        <row r="519">
          <cell r="A519">
            <v>516</v>
          </cell>
          <cell r="R519">
            <v>12.607270827864319</v>
          </cell>
          <cell r="S519">
            <v>13.202069932432661</v>
          </cell>
        </row>
        <row r="520">
          <cell r="A520">
            <v>517</v>
          </cell>
          <cell r="R520">
            <v>12.612039026013338</v>
          </cell>
          <cell r="S520">
            <v>13.200924062015845</v>
          </cell>
        </row>
        <row r="521">
          <cell r="A521">
            <v>518</v>
          </cell>
          <cell r="R521">
            <v>12.616807224162359</v>
          </cell>
          <cell r="S521">
            <v>13.199791820824863</v>
          </cell>
        </row>
        <row r="522">
          <cell r="A522">
            <v>519</v>
          </cell>
          <cell r="R522">
            <v>12.621575422311379</v>
          </cell>
          <cell r="S522">
            <v>13.19867313007807</v>
          </cell>
        </row>
        <row r="523">
          <cell r="A523">
            <v>520</v>
          </cell>
          <cell r="R523">
            <v>12.6263436204604</v>
          </cell>
          <cell r="S523">
            <v>13.197567911599817</v>
          </cell>
        </row>
        <row r="524">
          <cell r="A524">
            <v>521</v>
          </cell>
          <cell r="R524">
            <v>12.631111818609419</v>
          </cell>
          <cell r="S524">
            <v>13.196476087814661</v>
          </cell>
        </row>
        <row r="525">
          <cell r="A525">
            <v>522</v>
          </cell>
          <cell r="R525">
            <v>12.635880016758438</v>
          </cell>
          <cell r="S525">
            <v>13.195397581741615</v>
          </cell>
        </row>
        <row r="526">
          <cell r="A526">
            <v>523</v>
          </cell>
          <cell r="R526">
            <v>12.640648214907458</v>
          </cell>
          <cell r="S526">
            <v>13.19433231698844</v>
          </cell>
        </row>
        <row r="527">
          <cell r="A527">
            <v>524</v>
          </cell>
          <cell r="R527">
            <v>12.645416413056481</v>
          </cell>
          <cell r="S527">
            <v>13.193280217746064</v>
          </cell>
        </row>
        <row r="528">
          <cell r="A528">
            <v>525</v>
          </cell>
          <cell r="R528">
            <v>12.6501846112055</v>
          </cell>
          <cell r="S528">
            <v>13.19224120878299</v>
          </cell>
        </row>
        <row r="529">
          <cell r="A529">
            <v>526</v>
          </cell>
          <cell r="R529">
            <v>12.654952809354521</v>
          </cell>
          <cell r="S529">
            <v>13.191215215439824</v>
          </cell>
        </row>
        <row r="530">
          <cell r="A530">
            <v>527</v>
          </cell>
          <cell r="R530">
            <v>12.659721007503537</v>
          </cell>
          <cell r="S530">
            <v>13.190202163623868</v>
          </cell>
        </row>
        <row r="531">
          <cell r="A531">
            <v>528</v>
          </cell>
          <cell r="R531">
            <v>12.664489205652556</v>
          </cell>
          <cell r="S531">
            <v>13.189201979803705</v>
          </cell>
        </row>
        <row r="532">
          <cell r="A532">
            <v>529</v>
          </cell>
          <cell r="R532">
            <v>12.669257403801579</v>
          </cell>
          <cell r="S532">
            <v>13.188214591003936</v>
          </cell>
        </row>
        <row r="533">
          <cell r="A533">
            <v>530</v>
          </cell>
          <cell r="R533">
            <v>12.674025601950598</v>
          </cell>
          <cell r="S533">
            <v>13.187239924799922</v>
          </cell>
        </row>
        <row r="534">
          <cell r="A534">
            <v>531</v>
          </cell>
          <cell r="R534">
            <v>12.678793800099619</v>
          </cell>
          <cell r="S534">
            <v>13.186277909312585</v>
          </cell>
        </row>
        <row r="535">
          <cell r="A535">
            <v>532</v>
          </cell>
          <cell r="R535">
            <v>12.683561998248637</v>
          </cell>
          <cell r="S535">
            <v>13.185328473203304</v>
          </cell>
        </row>
        <row r="536">
          <cell r="A536">
            <v>533</v>
          </cell>
          <cell r="R536">
            <v>12.688330196397658</v>
          </cell>
          <cell r="S536">
            <v>13.184391545668817</v>
          </cell>
        </row>
        <row r="537">
          <cell r="A537">
            <v>534</v>
          </cell>
          <cell r="R537">
            <v>12.693098394546677</v>
          </cell>
          <cell r="S537">
            <v>13.183467056436239</v>
          </cell>
        </row>
        <row r="538">
          <cell r="A538">
            <v>535</v>
          </cell>
          <cell r="R538">
            <v>12.697866592695698</v>
          </cell>
          <cell r="S538">
            <v>13.182554935758082</v>
          </cell>
        </row>
        <row r="539">
          <cell r="A539">
            <v>536</v>
          </cell>
          <cell r="R539">
            <v>12.702634790844717</v>
          </cell>
          <cell r="S539">
            <v>13.181655114407359</v>
          </cell>
        </row>
        <row r="540">
          <cell r="A540">
            <v>537</v>
          </cell>
          <cell r="R540">
            <v>12.70740298899374</v>
          </cell>
          <cell r="S540">
            <v>13.180767523672744</v>
          </cell>
        </row>
        <row r="541">
          <cell r="A541">
            <v>538</v>
          </cell>
          <cell r="R541">
            <v>12.71217118714276</v>
          </cell>
          <cell r="S541">
            <v>13.179892095353777</v>
          </cell>
        </row>
        <row r="542">
          <cell r="A542">
            <v>539</v>
          </cell>
          <cell r="R542">
            <v>12.716939385291779</v>
          </cell>
          <cell r="S542">
            <v>13.17902876175612</v>
          </cell>
        </row>
        <row r="543">
          <cell r="A543">
            <v>540</v>
          </cell>
          <cell r="R543">
            <v>12.721707583440798</v>
          </cell>
          <cell r="S543">
            <v>13.17817745568688</v>
          </cell>
        </row>
        <row r="544">
          <cell r="A544">
            <v>541</v>
          </cell>
          <cell r="R544">
            <v>12.726475781589819</v>
          </cell>
          <cell r="S544">
            <v>13.177338110449966</v>
          </cell>
        </row>
        <row r="545">
          <cell r="A545">
            <v>542</v>
          </cell>
          <cell r="R545">
            <v>12.731243979738839</v>
          </cell>
          <cell r="S545">
            <v>13.176510659841506</v>
          </cell>
        </row>
        <row r="546">
          <cell r="A546">
            <v>543</v>
          </cell>
          <cell r="R546">
            <v>12.73601217788786</v>
          </cell>
          <cell r="S546">
            <v>13.175695038145319</v>
          </cell>
        </row>
        <row r="547">
          <cell r="A547">
            <v>544</v>
          </cell>
          <cell r="R547">
            <v>12.740780376036877</v>
          </cell>
          <cell r="S547">
            <v>13.174891180128439</v>
          </cell>
        </row>
        <row r="548">
          <cell r="A548">
            <v>545</v>
          </cell>
          <cell r="R548">
            <v>12.745548574185898</v>
          </cell>
          <cell r="S548">
            <v>13.174099021036662</v>
          </cell>
        </row>
        <row r="549">
          <cell r="A549">
            <v>546</v>
          </cell>
          <cell r="R549">
            <v>12.750316772334918</v>
          </cell>
          <cell r="S549">
            <v>13.173318496590188</v>
          </cell>
        </row>
        <row r="550">
          <cell r="A550">
            <v>547</v>
          </cell>
          <cell r="R550">
            <v>12.75508497048394</v>
          </cell>
          <cell r="S550">
            <v>13.172549542979255</v>
          </cell>
        </row>
        <row r="551">
          <cell r="A551">
            <v>548</v>
          </cell>
          <cell r="R551">
            <v>12.75985316863296</v>
          </cell>
          <cell r="S551">
            <v>13.171792096859875</v>
          </cell>
        </row>
        <row r="552">
          <cell r="A552">
            <v>549</v>
          </cell>
          <cell r="R552">
            <v>12.764621366781981</v>
          </cell>
          <cell r="S552">
            <v>13.171046095349578</v>
          </cell>
        </row>
        <row r="553">
          <cell r="A553">
            <v>550</v>
          </cell>
          <cell r="R553">
            <v>12.769389564930997</v>
          </cell>
          <cell r="S553">
            <v>13.170311476023224</v>
          </cell>
        </row>
        <row r="554">
          <cell r="A554">
            <v>551</v>
          </cell>
          <cell r="R554">
            <v>12.774157763080019</v>
          </cell>
          <cell r="S554">
            <v>13.169588176908858</v>
          </cell>
        </row>
        <row r="555">
          <cell r="A555">
            <v>552</v>
          </cell>
          <cell r="R555">
            <v>12.778925961229039</v>
          </cell>
          <cell r="S555">
            <v>13.168876136483574</v>
          </cell>
        </row>
        <row r="556">
          <cell r="A556">
            <v>553</v>
          </cell>
          <cell r="R556">
            <v>12.78369415937806</v>
          </cell>
          <cell r="S556">
            <v>13.168175293669508</v>
          </cell>
        </row>
        <row r="557">
          <cell r="A557">
            <v>554</v>
          </cell>
          <cell r="R557">
            <v>12.788462357527079</v>
          </cell>
          <cell r="S557">
            <v>13.167485587829766</v>
          </cell>
        </row>
        <row r="558">
          <cell r="A558">
            <v>555</v>
          </cell>
          <cell r="R558">
            <v>12.793230555676098</v>
          </cell>
          <cell r="S558">
            <v>13.166806958764489</v>
          </cell>
        </row>
        <row r="559">
          <cell r="A559">
            <v>556</v>
          </cell>
          <cell r="R559">
            <v>12.797998753825118</v>
          </cell>
          <cell r="S559">
            <v>13.16613934670691</v>
          </cell>
        </row>
        <row r="560">
          <cell r="A560">
            <v>557</v>
          </cell>
          <cell r="R560">
            <v>12.802766951974137</v>
          </cell>
          <cell r="S560">
            <v>13.165482692319468</v>
          </cell>
        </row>
        <row r="561">
          <cell r="A561">
            <v>558</v>
          </cell>
          <cell r="R561">
            <v>12.807535150123158</v>
          </cell>
          <cell r="S561">
            <v>13.16483693668995</v>
          </cell>
        </row>
        <row r="562">
          <cell r="A562">
            <v>559</v>
          </cell>
          <cell r="R562">
            <v>12.812303348272177</v>
          </cell>
          <cell r="S562">
            <v>13.164202021327709</v>
          </cell>
        </row>
        <row r="563">
          <cell r="A563">
            <v>560</v>
          </cell>
          <cell r="R563">
            <v>12.8170715464212</v>
          </cell>
          <cell r="S563">
            <v>13.163577888159883</v>
          </cell>
        </row>
        <row r="564">
          <cell r="A564">
            <v>561</v>
          </cell>
          <cell r="R564">
            <v>12.821839744570216</v>
          </cell>
          <cell r="S564">
            <v>13.162964479527682</v>
          </cell>
        </row>
        <row r="565">
          <cell r="A565">
            <v>562</v>
          </cell>
          <cell r="R565">
            <v>12.826607942719239</v>
          </cell>
          <cell r="S565">
            <v>13.1623617381827</v>
          </cell>
        </row>
        <row r="566">
          <cell r="A566">
            <v>563</v>
          </cell>
          <cell r="R566">
            <v>12.831376140868258</v>
          </cell>
          <cell r="S566">
            <v>13.161769607283251</v>
          </cell>
        </row>
        <row r="567">
          <cell r="A567">
            <v>564</v>
          </cell>
          <cell r="R567">
            <v>12.836144339017279</v>
          </cell>
          <cell r="S567">
            <v>13.161188030390802</v>
          </cell>
        </row>
        <row r="568">
          <cell r="A568">
            <v>565</v>
          </cell>
          <cell r="R568">
            <v>12.840912537166298</v>
          </cell>
          <cell r="S568">
            <v>13.160616951466379</v>
          </cell>
        </row>
        <row r="569">
          <cell r="A569">
            <v>566</v>
          </cell>
          <cell r="R569">
            <v>12.84568073531532</v>
          </cell>
          <cell r="S569">
            <v>13.160056314867044</v>
          </cell>
        </row>
        <row r="570">
          <cell r="A570">
            <v>567</v>
          </cell>
          <cell r="R570">
            <v>12.850448933464339</v>
          </cell>
          <cell r="S570">
            <v>13.159506065342388</v>
          </cell>
        </row>
        <row r="571">
          <cell r="A571">
            <v>568</v>
          </cell>
          <cell r="R571">
            <v>12.855217131613358</v>
          </cell>
          <cell r="S571">
            <v>13.158966148031116</v>
          </cell>
        </row>
        <row r="572">
          <cell r="A572">
            <v>569</v>
          </cell>
          <cell r="R572">
            <v>12.859985329762377</v>
          </cell>
          <cell r="S572">
            <v>13.158436508457577</v>
          </cell>
        </row>
        <row r="573">
          <cell r="A573">
            <v>570</v>
          </cell>
          <cell r="R573">
            <v>12.8647535279114</v>
          </cell>
          <cell r="S573">
            <v>13.157917092528422</v>
          </cell>
        </row>
        <row r="574">
          <cell r="A574">
            <v>571</v>
          </cell>
          <cell r="R574">
            <v>12.869521726060418</v>
          </cell>
          <cell r="S574">
            <v>13.157407846529221</v>
          </cell>
        </row>
        <row r="575">
          <cell r="A575">
            <v>572</v>
          </cell>
          <cell r="R575">
            <v>12.874289924209441</v>
          </cell>
          <cell r="S575">
            <v>13.156908717121187</v>
          </cell>
        </row>
        <row r="576">
          <cell r="A576">
            <v>573</v>
          </cell>
          <cell r="R576">
            <v>12.879058122358456</v>
          </cell>
          <cell r="S576">
            <v>13.156419651337877</v>
          </cell>
        </row>
        <row r="577">
          <cell r="A577">
            <v>574</v>
          </cell>
          <cell r="R577">
            <v>12.883826320507479</v>
          </cell>
          <cell r="S577">
            <v>13.155940596581942</v>
          </cell>
        </row>
        <row r="578">
          <cell r="A578">
            <v>575</v>
          </cell>
          <cell r="R578">
            <v>12.888594518656499</v>
          </cell>
          <cell r="S578">
            <v>13.155471500621944</v>
          </cell>
        </row>
        <row r="579">
          <cell r="A579">
            <v>576</v>
          </cell>
          <cell r="R579">
            <v>12.89336271680552</v>
          </cell>
          <cell r="S579">
            <v>13.155012311589148</v>
          </cell>
        </row>
        <row r="580">
          <cell r="A580">
            <v>577</v>
          </cell>
          <cell r="R580">
            <v>12.898130914954539</v>
          </cell>
          <cell r="S580">
            <v>13.154562977974399</v>
          </cell>
        </row>
        <row r="581">
          <cell r="A581">
            <v>578</v>
          </cell>
          <cell r="R581">
            <v>12.90289911310356</v>
          </cell>
          <cell r="S581">
            <v>13.154123448625013</v>
          </cell>
        </row>
        <row r="582">
          <cell r="A582">
            <v>579</v>
          </cell>
          <cell r="R582">
            <v>12.907667311252577</v>
          </cell>
          <cell r="S582">
            <v>13.153693672741685</v>
          </cell>
        </row>
        <row r="583">
          <cell r="A583">
            <v>580</v>
          </cell>
          <cell r="R583">
            <v>12.912435509401597</v>
          </cell>
          <cell r="S583">
            <v>13.153273599875453</v>
          </cell>
        </row>
        <row r="584">
          <cell r="A584">
            <v>581</v>
          </cell>
          <cell r="R584">
            <v>12.917203707550618</v>
          </cell>
          <cell r="S584">
            <v>13.152863179924685</v>
          </cell>
        </row>
        <row r="585">
          <cell r="A585">
            <v>582</v>
          </cell>
          <cell r="R585">
            <v>12.921971905699637</v>
          </cell>
          <cell r="S585">
            <v>13.152462363132067</v>
          </cell>
        </row>
        <row r="586">
          <cell r="A586">
            <v>583</v>
          </cell>
          <cell r="R586">
            <v>12.92674010384866</v>
          </cell>
          <cell r="S586">
            <v>13.152071100081711</v>
          </cell>
        </row>
        <row r="587">
          <cell r="A587">
            <v>584</v>
          </cell>
          <cell r="R587">
            <v>12.931508301997679</v>
          </cell>
          <cell r="S587">
            <v>13.151689341696166</v>
          </cell>
        </row>
        <row r="588">
          <cell r="A588">
            <v>585</v>
          </cell>
          <cell r="R588">
            <v>12.936276500146699</v>
          </cell>
          <cell r="S588">
            <v>13.151317039233561</v>
          </cell>
        </row>
        <row r="589">
          <cell r="A589">
            <v>586</v>
          </cell>
          <cell r="R589">
            <v>12.941044698295718</v>
          </cell>
          <cell r="S589">
            <v>13.150954144284739</v>
          </cell>
        </row>
        <row r="590">
          <cell r="A590">
            <v>587</v>
          </cell>
          <cell r="R590">
            <v>12.945812896444739</v>
          </cell>
          <cell r="S590">
            <v>13.150600608770398</v>
          </cell>
        </row>
        <row r="591">
          <cell r="A591">
            <v>588</v>
          </cell>
          <cell r="R591">
            <v>12.950581094593758</v>
          </cell>
          <cell r="S591">
            <v>13.15025638493834</v>
          </cell>
        </row>
        <row r="592">
          <cell r="A592">
            <v>589</v>
          </cell>
          <cell r="R592">
            <v>12.955349292742779</v>
          </cell>
          <cell r="S592">
            <v>13.149921425360635</v>
          </cell>
        </row>
        <row r="593">
          <cell r="A593">
            <v>590</v>
          </cell>
          <cell r="R593">
            <v>12.960117490891797</v>
          </cell>
          <cell r="S593">
            <v>13.149595682930899</v>
          </cell>
        </row>
        <row r="594">
          <cell r="A594">
            <v>591</v>
          </cell>
          <cell r="R594">
            <v>12.964885689040818</v>
          </cell>
          <cell r="S594">
            <v>13.149279110861583</v>
          </cell>
        </row>
        <row r="595">
          <cell r="A595">
            <v>592</v>
          </cell>
          <cell r="R595">
            <v>12.969653887189837</v>
          </cell>
          <cell r="S595">
            <v>13.148971662681273</v>
          </cell>
        </row>
        <row r="596">
          <cell r="A596">
            <v>593</v>
          </cell>
          <cell r="R596">
            <v>12.97442208533886</v>
          </cell>
          <cell r="S596">
            <v>13.148673292231999</v>
          </cell>
        </row>
        <row r="597">
          <cell r="A597">
            <v>594</v>
          </cell>
          <cell r="R597">
            <v>12.979190283487878</v>
          </cell>
          <cell r="S597">
            <v>13.148383953666649</v>
          </cell>
        </row>
        <row r="598">
          <cell r="A598">
            <v>595</v>
          </cell>
          <cell r="R598">
            <v>12.9839584816369</v>
          </cell>
          <cell r="S598">
            <v>13.148103601446307</v>
          </cell>
        </row>
        <row r="599">
          <cell r="A599">
            <v>596</v>
          </cell>
          <cell r="R599">
            <v>12.98872667978592</v>
          </cell>
          <cell r="S599">
            <v>13.147832190337692</v>
          </cell>
        </row>
        <row r="600">
          <cell r="A600">
            <v>597</v>
          </cell>
          <cell r="R600">
            <v>12.993494877934939</v>
          </cell>
          <cell r="S600">
            <v>13.147569675410592</v>
          </cell>
        </row>
        <row r="601">
          <cell r="A601">
            <v>598</v>
          </cell>
          <cell r="R601">
            <v>12.998263076083958</v>
          </cell>
          <cell r="S601">
            <v>13.14731601203534</v>
          </cell>
        </row>
        <row r="602">
          <cell r="A602">
            <v>599</v>
          </cell>
          <cell r="R602">
            <v>13.003031274232979</v>
          </cell>
          <cell r="S602">
            <v>13.147071155880289</v>
          </cell>
        </row>
        <row r="603">
          <cell r="A603">
            <v>600</v>
          </cell>
          <cell r="R603">
            <v>13.007799472381999</v>
          </cell>
          <cell r="S603">
            <v>13.146835062909332</v>
          </cell>
        </row>
        <row r="604">
          <cell r="A604">
            <v>601</v>
          </cell>
          <cell r="R604">
            <v>13.01256767053102</v>
          </cell>
          <cell r="S604">
            <v>13.146607689379463</v>
          </cell>
        </row>
        <row r="605">
          <cell r="A605">
            <v>602</v>
          </cell>
          <cell r="R605">
            <v>13.017335868680037</v>
          </cell>
          <cell r="S605">
            <v>13.146388991838309</v>
          </cell>
        </row>
        <row r="606">
          <cell r="A606">
            <v>603</v>
          </cell>
          <cell r="R606">
            <v>13.022104066829058</v>
          </cell>
          <cell r="S606">
            <v>13.146178927121751</v>
          </cell>
        </row>
        <row r="607">
          <cell r="A607">
            <v>604</v>
          </cell>
          <cell r="R607">
            <v>13.026872264978078</v>
          </cell>
          <cell r="S607">
            <v>13.14597745235152</v>
          </cell>
        </row>
        <row r="608">
          <cell r="A608">
            <v>605</v>
          </cell>
          <cell r="R608">
            <v>13.031640463127097</v>
          </cell>
          <cell r="S608">
            <v>13.145784524932846</v>
          </cell>
        </row>
        <row r="609">
          <cell r="A609">
            <v>606</v>
          </cell>
          <cell r="R609">
            <v>13.03640866127612</v>
          </cell>
          <cell r="S609">
            <v>13.145600102552102</v>
          </cell>
        </row>
        <row r="610">
          <cell r="A610">
            <v>607</v>
          </cell>
          <cell r="R610">
            <v>13.041176859425136</v>
          </cell>
          <cell r="S610">
            <v>13.145424143174507</v>
          </cell>
        </row>
        <row r="611">
          <cell r="A611">
            <v>608</v>
          </cell>
          <cell r="R611">
            <v>13.04594505757416</v>
          </cell>
          <cell r="S611">
            <v>13.145256605041817</v>
          </cell>
        </row>
        <row r="612">
          <cell r="A612">
            <v>609</v>
          </cell>
          <cell r="R612">
            <v>13.050713255723178</v>
          </cell>
          <cell r="S612">
            <v>13.145097446670073</v>
          </cell>
        </row>
        <row r="613">
          <cell r="A613">
            <v>610</v>
          </cell>
          <cell r="R613">
            <v>13.055481453872199</v>
          </cell>
          <cell r="S613">
            <v>13.144946626847327</v>
          </cell>
        </row>
        <row r="614">
          <cell r="A614">
            <v>611</v>
          </cell>
          <cell r="R614">
            <v>13.060249652021218</v>
          </cell>
          <cell r="S614">
            <v>13.144804104631453</v>
          </cell>
        </row>
        <row r="615">
          <cell r="A615">
            <v>612</v>
          </cell>
          <cell r="R615">
            <v>13.065017850170239</v>
          </cell>
          <cell r="S615">
            <v>13.144669839347896</v>
          </cell>
        </row>
        <row r="616">
          <cell r="A616">
            <v>613</v>
          </cell>
          <cell r="R616">
            <v>13.069786048319258</v>
          </cell>
          <cell r="S616">
            <v>13.144543790587532</v>
          </cell>
        </row>
        <row r="617">
          <cell r="A617">
            <v>614</v>
          </cell>
          <cell r="R617">
            <v>13.074554246468278</v>
          </cell>
          <cell r="S617">
            <v>13.144425918204481</v>
          </cell>
        </row>
        <row r="618">
          <cell r="A618">
            <v>615</v>
          </cell>
          <cell r="R618">
            <v>13.079322444617297</v>
          </cell>
          <cell r="S618">
            <v>13.144316182313977</v>
          </cell>
        </row>
        <row r="619">
          <cell r="A619">
            <v>616</v>
          </cell>
          <cell r="R619">
            <v>13.084090642766318</v>
          </cell>
          <cell r="S619">
            <v>13.144214543290239</v>
          </cell>
        </row>
        <row r="620">
          <cell r="A620">
            <v>617</v>
          </cell>
          <cell r="R620">
            <v>13.088858840915337</v>
          </cell>
          <cell r="S620">
            <v>13.144120961764386</v>
          </cell>
        </row>
        <row r="621">
          <cell r="A621">
            <v>618</v>
          </cell>
          <cell r="R621">
            <v>13.09362703906436</v>
          </cell>
          <cell r="S621">
            <v>13.144035398622359</v>
          </cell>
        </row>
        <row r="622">
          <cell r="A622">
            <v>619</v>
          </cell>
          <cell r="R622">
            <v>13.098395237213376</v>
          </cell>
          <cell r="S622">
            <v>13.143957815002837</v>
          </cell>
        </row>
        <row r="623">
          <cell r="A623">
            <v>620</v>
          </cell>
          <cell r="R623">
            <v>13.103163435362399</v>
          </cell>
          <cell r="S623">
            <v>13.143888172295229</v>
          </cell>
        </row>
        <row r="624">
          <cell r="A624">
            <v>621</v>
          </cell>
          <cell r="R624">
            <v>13.107931633511418</v>
          </cell>
          <cell r="S624">
            <v>13.143826432137651</v>
          </cell>
        </row>
        <row r="625">
          <cell r="A625">
            <v>622</v>
          </cell>
          <cell r="R625">
            <v>13.112699831660439</v>
          </cell>
          <cell r="S625">
            <v>13.143772556414898</v>
          </cell>
        </row>
        <row r="626">
          <cell r="A626">
            <v>623</v>
          </cell>
          <cell r="R626">
            <v>13.117468029809459</v>
          </cell>
          <cell r="S626">
            <v>13.143726507256499</v>
          </cell>
        </row>
        <row r="627">
          <cell r="A627">
            <v>624</v>
          </cell>
          <cell r="R627">
            <v>13.12223622795848</v>
          </cell>
          <cell r="S627">
            <v>13.143688247034753</v>
          </cell>
        </row>
        <row r="628">
          <cell r="A628">
            <v>625</v>
          </cell>
          <cell r="R628">
            <v>13.127004426107499</v>
          </cell>
          <cell r="S628">
            <v>13.143657738362748</v>
          </cell>
        </row>
        <row r="629">
          <cell r="A629">
            <v>626</v>
          </cell>
          <cell r="R629">
            <v>13.131772624256518</v>
          </cell>
          <cell r="S629">
            <v>13.14363494409249</v>
          </cell>
        </row>
        <row r="630">
          <cell r="A630">
            <v>627</v>
          </cell>
          <cell r="R630">
            <v>13.136540822405538</v>
          </cell>
          <cell r="S630">
            <v>13.143619827312968</v>
          </cell>
        </row>
        <row r="631">
          <cell r="A631">
            <v>628</v>
          </cell>
          <cell r="R631">
            <v>13.14130902055456</v>
          </cell>
          <cell r="S631">
            <v>13.143612351348263</v>
          </cell>
        </row>
        <row r="632">
          <cell r="A632">
            <v>629</v>
          </cell>
          <cell r="R632">
            <v>13.14607721870358</v>
          </cell>
          <cell r="S632">
            <v>13.14361247975571</v>
          </cell>
        </row>
        <row r="633">
          <cell r="A633">
            <v>630</v>
          </cell>
          <cell r="R633">
            <v>13.150845416852599</v>
          </cell>
          <cell r="S633">
            <v>13.143620176323996</v>
          </cell>
        </row>
        <row r="634">
          <cell r="A634">
            <v>631</v>
          </cell>
          <cell r="R634">
            <v>13.155613615001618</v>
          </cell>
          <cell r="S634">
            <v>13.143635405071388</v>
          </cell>
        </row>
        <row r="635">
          <cell r="A635">
            <v>632</v>
          </cell>
          <cell r="R635">
            <v>13.160381813150638</v>
          </cell>
          <cell r="S635">
            <v>13.143658130243864</v>
          </cell>
        </row>
        <row r="636">
          <cell r="A636">
            <v>633</v>
          </cell>
          <cell r="R636">
            <v>13.165150011299659</v>
          </cell>
          <cell r="S636">
            <v>13.143688316313344</v>
          </cell>
        </row>
        <row r="637">
          <cell r="A637">
            <v>634</v>
          </cell>
          <cell r="R637">
            <v>13.169918209448678</v>
          </cell>
          <cell r="S637">
            <v>13.143725927975902</v>
          </cell>
        </row>
        <row r="638">
          <cell r="A638">
            <v>635</v>
          </cell>
          <cell r="R638">
            <v>13.174686407597699</v>
          </cell>
          <cell r="S638">
            <v>13.143770930149991</v>
          </cell>
        </row>
        <row r="639">
          <cell r="A639">
            <v>636</v>
          </cell>
          <cell r="R639">
            <v>13.179454605746717</v>
          </cell>
          <cell r="S639">
            <v>13.143823287974714</v>
          </cell>
        </row>
        <row r="640">
          <cell r="A640">
            <v>637</v>
          </cell>
          <cell r="R640">
            <v>13.184222803895741</v>
          </cell>
          <cell r="S640">
            <v>13.143882966808063</v>
          </cell>
        </row>
        <row r="641">
          <cell r="A641">
            <v>638</v>
          </cell>
          <cell r="R641">
            <v>13.188991002044757</v>
          </cell>
          <cell r="S641">
            <v>13.143949932225244</v>
          </cell>
        </row>
        <row r="642">
          <cell r="A642">
            <v>639</v>
          </cell>
          <cell r="R642">
            <v>13.193759200193778</v>
          </cell>
          <cell r="S642">
            <v>13.144024150016945</v>
          </cell>
        </row>
        <row r="643">
          <cell r="A643">
            <v>640</v>
          </cell>
          <cell r="R643">
            <v>13.198527398342797</v>
          </cell>
          <cell r="S643">
            <v>13.144105586187646</v>
          </cell>
        </row>
        <row r="644">
          <cell r="A644">
            <v>641</v>
          </cell>
          <cell r="R644">
            <v>13.20329559649182</v>
          </cell>
          <cell r="S644">
            <v>13.144194206953998</v>
          </cell>
        </row>
        <row r="645">
          <cell r="A645">
            <v>642</v>
          </cell>
          <cell r="R645">
            <v>13.208063794640839</v>
          </cell>
          <cell r="S645">
            <v>13.144289978743112</v>
          </cell>
        </row>
        <row r="646">
          <cell r="A646">
            <v>643</v>
          </cell>
          <cell r="R646">
            <v>13.212831992789859</v>
          </cell>
          <cell r="S646">
            <v>13.144392868190971</v>
          </cell>
        </row>
        <row r="647">
          <cell r="A647">
            <v>644</v>
          </cell>
          <cell r="R647">
            <v>13.217600190938878</v>
          </cell>
          <cell r="S647">
            <v>13.144502842140776</v>
          </cell>
        </row>
        <row r="648">
          <cell r="A648">
            <v>645</v>
          </cell>
          <cell r="R648">
            <v>13.222368389087899</v>
          </cell>
          <cell r="S648">
            <v>13.144619867641351</v>
          </cell>
        </row>
        <row r="649">
          <cell r="A649">
            <v>646</v>
          </cell>
          <cell r="R649">
            <v>13.227136587236918</v>
          </cell>
          <cell r="S649">
            <v>13.144743911945566</v>
          </cell>
        </row>
        <row r="650">
          <cell r="A650">
            <v>647</v>
          </cell>
          <cell r="R650">
            <v>13.23190478538594</v>
          </cell>
          <cell r="S650">
            <v>13.144874942508727</v>
          </cell>
        </row>
        <row r="651">
          <cell r="A651">
            <v>648</v>
          </cell>
          <cell r="R651">
            <v>13.236672983534957</v>
          </cell>
          <cell r="S651">
            <v>13.145012926987047</v>
          </cell>
        </row>
        <row r="652">
          <cell r="A652">
            <v>649</v>
          </cell>
          <cell r="R652">
            <v>13.241441181683978</v>
          </cell>
          <cell r="S652">
            <v>13.145157833236077</v>
          </cell>
        </row>
        <row r="653">
          <cell r="A653">
            <v>650</v>
          </cell>
          <cell r="R653">
            <v>13.246209379832997</v>
          </cell>
          <cell r="S653">
            <v>13.145309629309192</v>
          </cell>
        </row>
        <row r="654">
          <cell r="A654">
            <v>651</v>
          </cell>
          <cell r="R654">
            <v>13.25097757798202</v>
          </cell>
          <cell r="S654">
            <v>13.14546828345604</v>
          </cell>
        </row>
        <row r="655">
          <cell r="A655">
            <v>652</v>
          </cell>
          <cell r="R655">
            <v>13.25574577613104</v>
          </cell>
          <cell r="S655">
            <v>13.145633764121071</v>
          </cell>
        </row>
        <row r="656">
          <cell r="A656">
            <v>653</v>
          </cell>
          <cell r="R656">
            <v>13.260513974280061</v>
          </cell>
          <cell r="S656">
            <v>13.145806039942032</v>
          </cell>
        </row>
        <row r="657">
          <cell r="A657">
            <v>654</v>
          </cell>
          <cell r="R657">
            <v>13.26528217242908</v>
          </cell>
          <cell r="S657">
            <v>13.145985079748471</v>
          </cell>
        </row>
        <row r="658">
          <cell r="A658">
            <v>655</v>
          </cell>
          <cell r="R658">
            <v>13.270050370578096</v>
          </cell>
          <cell r="S658">
            <v>13.146170852560306</v>
          </cell>
        </row>
        <row r="659">
          <cell r="A659">
            <v>656</v>
          </cell>
          <cell r="R659">
            <v>13.274818568727119</v>
          </cell>
          <cell r="S659">
            <v>13.146363327586366</v>
          </cell>
        </row>
        <row r="660">
          <cell r="A660">
            <v>657</v>
          </cell>
          <cell r="R660">
            <v>13.279586766876138</v>
          </cell>
          <cell r="S660">
            <v>13.146562474222913</v>
          </cell>
        </row>
        <row r="661">
          <cell r="A661">
            <v>658</v>
          </cell>
          <cell r="R661">
            <v>13.284354965025159</v>
          </cell>
          <cell r="S661">
            <v>13.146768262052289</v>
          </cell>
        </row>
        <row r="662">
          <cell r="A662">
            <v>659</v>
          </cell>
          <cell r="R662">
            <v>13.289123163174178</v>
          </cell>
          <cell r="S662">
            <v>13.146980660841439</v>
          </cell>
        </row>
        <row r="663">
          <cell r="A663">
            <v>660</v>
          </cell>
          <cell r="R663">
            <v>13.293891361323197</v>
          </cell>
          <cell r="S663">
            <v>13.147199640540538</v>
          </cell>
        </row>
        <row r="664">
          <cell r="A664">
            <v>661</v>
          </cell>
          <cell r="R664">
            <v>13.298659559472217</v>
          </cell>
          <cell r="S664">
            <v>13.14742517128162</v>
          </cell>
        </row>
        <row r="665">
          <cell r="A665">
            <v>662</v>
          </cell>
          <cell r="R665">
            <v>13.303427757621238</v>
          </cell>
          <cell r="S665">
            <v>13.147657223377193</v>
          </cell>
        </row>
        <row r="666">
          <cell r="A666">
            <v>663</v>
          </cell>
          <cell r="R666">
            <v>13.308195955770257</v>
          </cell>
          <cell r="S666">
            <v>13.147895767318845</v>
          </cell>
        </row>
        <row r="667">
          <cell r="A667">
            <v>664</v>
          </cell>
          <cell r="R667">
            <v>13.31296415391928</v>
          </cell>
          <cell r="S667">
            <v>13.148140773775962</v>
          </cell>
        </row>
        <row r="668">
          <cell r="A668">
            <v>665</v>
          </cell>
          <cell r="R668">
            <v>13.317732352068296</v>
          </cell>
          <cell r="S668">
            <v>13.148392213594335</v>
          </cell>
        </row>
        <row r="669">
          <cell r="A669">
            <v>666</v>
          </cell>
          <cell r="R669">
            <v>13.32250055021732</v>
          </cell>
          <cell r="S669">
            <v>13.14865005779486</v>
          </cell>
        </row>
        <row r="670">
          <cell r="A670">
            <v>667</v>
          </cell>
          <cell r="R670">
            <v>13.327268748366338</v>
          </cell>
          <cell r="S670">
            <v>13.148914277572217</v>
          </cell>
        </row>
        <row r="671">
          <cell r="A671">
            <v>668</v>
          </cell>
          <cell r="R671">
            <v>13.332036946515359</v>
          </cell>
          <cell r="S671">
            <v>13.149184844293579</v>
          </cell>
        </row>
        <row r="672">
          <cell r="A672">
            <v>669</v>
          </cell>
          <cell r="R672">
            <v>13.336805144664378</v>
          </cell>
          <cell r="S672">
            <v>13.149461729497306</v>
          </cell>
        </row>
        <row r="673">
          <cell r="A673">
            <v>670</v>
          </cell>
          <cell r="R673">
            <v>13.341573342813399</v>
          </cell>
          <cell r="S673">
            <v>13.149744904891694</v>
          </cell>
        </row>
        <row r="674">
          <cell r="A674">
            <v>671</v>
          </cell>
          <cell r="R674">
            <v>13.346341540962419</v>
          </cell>
          <cell r="S674">
            <v>13.150034342353692</v>
          </cell>
        </row>
        <row r="675">
          <cell r="A675">
            <v>672</v>
          </cell>
          <cell r="R675">
            <v>13.351109739111438</v>
          </cell>
          <cell r="S675">
            <v>13.150330013927626</v>
          </cell>
        </row>
        <row r="676">
          <cell r="A676">
            <v>673</v>
          </cell>
          <cell r="R676">
            <v>13.355877937260457</v>
          </cell>
          <cell r="S676">
            <v>13.150631891823993</v>
          </cell>
        </row>
        <row r="677">
          <cell r="A677">
            <v>674</v>
          </cell>
          <cell r="R677">
            <v>13.36064613540948</v>
          </cell>
          <cell r="S677">
            <v>13.150939948418227</v>
          </cell>
        </row>
        <row r="678">
          <cell r="A678">
            <v>675</v>
          </cell>
          <cell r="R678">
            <v>13.365414333558499</v>
          </cell>
          <cell r="S678">
            <v>13.151254156249431</v>
          </cell>
        </row>
        <row r="679">
          <cell r="A679">
            <v>676</v>
          </cell>
          <cell r="R679">
            <v>13.37018253170752</v>
          </cell>
          <cell r="S679">
            <v>13.151574488019232</v>
          </cell>
        </row>
        <row r="680">
          <cell r="A680">
            <v>677</v>
          </cell>
          <cell r="R680">
            <v>13.374950729856538</v>
          </cell>
          <cell r="S680">
            <v>13.151900916590522</v>
          </cell>
        </row>
        <row r="681">
          <cell r="A681">
            <v>678</v>
          </cell>
          <cell r="R681">
            <v>13.379718928005559</v>
          </cell>
          <cell r="S681">
            <v>13.152233414986304</v>
          </cell>
        </row>
        <row r="682">
          <cell r="A682">
            <v>679</v>
          </cell>
          <cell r="R682">
            <v>13.384487126154578</v>
          </cell>
          <cell r="S682">
            <v>13.152571956388503</v>
          </cell>
        </row>
        <row r="683">
          <cell r="A683">
            <v>680</v>
          </cell>
          <cell r="R683">
            <v>13.389255324303598</v>
          </cell>
          <cell r="S683">
            <v>13.152916514136798</v>
          </cell>
        </row>
        <row r="684">
          <cell r="A684">
            <v>681</v>
          </cell>
          <cell r="R684">
            <v>13.394023522452619</v>
          </cell>
          <cell r="S684">
            <v>13.153267061727462</v>
          </cell>
        </row>
        <row r="685">
          <cell r="A685">
            <v>682</v>
          </cell>
          <cell r="R685">
            <v>13.398791720601636</v>
          </cell>
          <cell r="S685">
            <v>13.153623572812212</v>
          </cell>
        </row>
        <row r="686">
          <cell r="A686">
            <v>683</v>
          </cell>
          <cell r="R686">
            <v>13.403559918750661</v>
          </cell>
          <cell r="S686">
            <v>13.153986021197079</v>
          </cell>
        </row>
        <row r="687">
          <cell r="A687">
            <v>684</v>
          </cell>
          <cell r="R687">
            <v>13.408328116899677</v>
          </cell>
          <cell r="S687">
            <v>13.154354380841269</v>
          </cell>
        </row>
        <row r="688">
          <cell r="A688">
            <v>685</v>
          </cell>
          <cell r="R688">
            <v>13.413096315048698</v>
          </cell>
          <cell r="S688">
            <v>13.154728625856063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Real_2004"/>
      <sheetName val="_PIB Brasil _ R_ de 1996 _"/>
      <sheetName val="pibr96"/>
      <sheetName val="#REF"/>
      <sheetName val="Grafico Cntr"/>
      <sheetName val="Dados de entrada"/>
      <sheetName val="PPA Tariff"/>
      <sheetName val="CVA_Projetada12meses"/>
      <sheetName val="INDIECO1"/>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do"/>
      <sheetName val="Capa"/>
      <sheetName val="Índice"/>
      <sheetName val="Balanço"/>
      <sheetName val="Compra-Mwh"/>
      <sheetName val="Venda-MWh"/>
      <sheetName val="Consumidores"/>
      <sheetName val="Forfait"/>
      <sheetName val="Outros"/>
      <sheetName val="Compra-R$"/>
      <sheetName val="Fatur. Bruto-Comercial"/>
      <sheetName val="Importe-Comercial"/>
      <sheetName val="ICMS Fat."/>
      <sheetName val="T I P"/>
      <sheetName val="Tarifa Comercial"/>
      <sheetName val="Arrec. Bruta"/>
      <sheetName val="Arrec.Líquida"/>
      <sheetName val="ICMS  Arrec."/>
      <sheetName val="Importe+ICMS"/>
      <sheetName val="Importe-Contábil"/>
      <sheetName val="ICMS Contábil"/>
      <sheetName val="Tarifa Contabilidade"/>
      <sheetName val="INDIECO1"/>
      <sheetName val="ASSUM"/>
      <sheetName val="Sist.Transm.Dist.Glob. "/>
      <sheetName val="Spot"/>
      <sheetName val="Taxes"/>
      <sheetName val="RESUMO"/>
      <sheetName val="Pessoal"/>
      <sheetName val=" PIB Brasil ( R$ de 1996 )"/>
      <sheetName val="FORMULÁRIO"/>
      <sheetName val="tarifas abertas internet"/>
      <sheetName val="BM&amp;F"/>
      <sheetName val="Plan1"/>
      <sheetName val="PAGAMENTO"/>
      <sheetName val="Metalúrgica"/>
      <sheetName val="SETTINGS"/>
      <sheetName val="Suporte"/>
      <sheetName val="2000"/>
      <sheetName val="Banco"/>
      <sheetName val="TermoPE"/>
      <sheetName val="DRE e FLUXO CAIXA"/>
      <sheetName val="Índices"/>
      <sheetName val="Tabela aux."/>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51"/>
  <sheetViews>
    <sheetView zoomScale="85" zoomScaleNormal="85" workbookViewId="0">
      <selection activeCell="I18" sqref="I18"/>
    </sheetView>
  </sheetViews>
  <sheetFormatPr defaultRowHeight="15" x14ac:dyDescent="0.25"/>
  <cols>
    <col min="1" max="1" width="26.42578125" style="4" customWidth="1"/>
    <col min="2" max="2" width="29.28515625" style="4" customWidth="1"/>
    <col min="3" max="3" width="30.28515625" style="4" customWidth="1"/>
    <col min="4" max="4" width="24.140625" style="4" customWidth="1"/>
    <col min="5" max="5" width="29.7109375" style="4" customWidth="1"/>
    <col min="6" max="16384" width="9.140625" style="4"/>
  </cols>
  <sheetData>
    <row r="6" spans="1:5" x14ac:dyDescent="0.25">
      <c r="A6" s="3" t="s">
        <v>1</v>
      </c>
    </row>
    <row r="7" spans="1:5" x14ac:dyDescent="0.25">
      <c r="A7" s="457" t="s">
        <v>410</v>
      </c>
      <c r="B7" s="458"/>
      <c r="C7" s="458"/>
      <c r="D7" s="458"/>
      <c r="E7" s="459"/>
    </row>
    <row r="8" spans="1:5" x14ac:dyDescent="0.25">
      <c r="A8" s="460"/>
      <c r="B8" s="461"/>
      <c r="C8" s="461"/>
      <c r="D8" s="461"/>
      <c r="E8" s="462"/>
    </row>
    <row r="9" spans="1:5" x14ac:dyDescent="0.25">
      <c r="A9" s="460"/>
      <c r="B9" s="461"/>
      <c r="C9" s="461"/>
      <c r="D9" s="461"/>
      <c r="E9" s="462"/>
    </row>
    <row r="10" spans="1:5" x14ac:dyDescent="0.25">
      <c r="A10" s="460"/>
      <c r="B10" s="461"/>
      <c r="C10" s="461"/>
      <c r="D10" s="461"/>
      <c r="E10" s="462"/>
    </row>
    <row r="11" spans="1:5" x14ac:dyDescent="0.25">
      <c r="A11" s="460"/>
      <c r="B11" s="461"/>
      <c r="C11" s="461"/>
      <c r="D11" s="461"/>
      <c r="E11" s="462"/>
    </row>
    <row r="12" spans="1:5" x14ac:dyDescent="0.25">
      <c r="A12" s="460"/>
      <c r="B12" s="461"/>
      <c r="C12" s="461"/>
      <c r="D12" s="461"/>
      <c r="E12" s="462"/>
    </row>
    <row r="13" spans="1:5" x14ac:dyDescent="0.25">
      <c r="A13" s="460"/>
      <c r="B13" s="461"/>
      <c r="C13" s="461"/>
      <c r="D13" s="461"/>
      <c r="E13" s="462"/>
    </row>
    <row r="14" spans="1:5" x14ac:dyDescent="0.25">
      <c r="A14" s="460"/>
      <c r="B14" s="461"/>
      <c r="C14" s="461"/>
      <c r="D14" s="461"/>
      <c r="E14" s="462"/>
    </row>
    <row r="15" spans="1:5" x14ac:dyDescent="0.25">
      <c r="A15" s="460"/>
      <c r="B15" s="461"/>
      <c r="C15" s="461"/>
      <c r="D15" s="461"/>
      <c r="E15" s="462"/>
    </row>
    <row r="16" spans="1:5" x14ac:dyDescent="0.25">
      <c r="A16" s="460"/>
      <c r="B16" s="461"/>
      <c r="C16" s="461"/>
      <c r="D16" s="461"/>
      <c r="E16" s="462"/>
    </row>
    <row r="17" spans="1:5" x14ac:dyDescent="0.25">
      <c r="A17" s="460"/>
      <c r="B17" s="461"/>
      <c r="C17" s="461"/>
      <c r="D17" s="461"/>
      <c r="E17" s="462"/>
    </row>
    <row r="18" spans="1:5" x14ac:dyDescent="0.25">
      <c r="A18" s="460"/>
      <c r="B18" s="461"/>
      <c r="C18" s="461"/>
      <c r="D18" s="461"/>
      <c r="E18" s="462"/>
    </row>
    <row r="19" spans="1:5" x14ac:dyDescent="0.25">
      <c r="A19" s="460"/>
      <c r="B19" s="461"/>
      <c r="C19" s="461"/>
      <c r="D19" s="461"/>
      <c r="E19" s="462"/>
    </row>
    <row r="20" spans="1:5" x14ac:dyDescent="0.25">
      <c r="A20" s="460"/>
      <c r="B20" s="461"/>
      <c r="C20" s="461"/>
      <c r="D20" s="461"/>
      <c r="E20" s="462"/>
    </row>
    <row r="21" spans="1:5" x14ac:dyDescent="0.25">
      <c r="A21" s="460"/>
      <c r="B21" s="461"/>
      <c r="C21" s="461"/>
      <c r="D21" s="461"/>
      <c r="E21" s="462"/>
    </row>
    <row r="22" spans="1:5" x14ac:dyDescent="0.25">
      <c r="A22" s="460"/>
      <c r="B22" s="461"/>
      <c r="C22" s="461"/>
      <c r="D22" s="461"/>
      <c r="E22" s="462"/>
    </row>
    <row r="23" spans="1:5" x14ac:dyDescent="0.25">
      <c r="A23" s="460"/>
      <c r="B23" s="461"/>
      <c r="C23" s="461"/>
      <c r="D23" s="461"/>
      <c r="E23" s="462"/>
    </row>
    <row r="24" spans="1:5" x14ac:dyDescent="0.25">
      <c r="A24" s="460"/>
      <c r="B24" s="461"/>
      <c r="C24" s="461"/>
      <c r="D24" s="461"/>
      <c r="E24" s="462"/>
    </row>
    <row r="25" spans="1:5" x14ac:dyDescent="0.25">
      <c r="A25" s="463"/>
      <c r="B25" s="464"/>
      <c r="C25" s="464"/>
      <c r="D25" s="464"/>
      <c r="E25" s="465"/>
    </row>
    <row r="27" spans="1:5" x14ac:dyDescent="0.25">
      <c r="A27" s="3" t="s">
        <v>371</v>
      </c>
    </row>
    <row r="28" spans="1:5" x14ac:dyDescent="0.25">
      <c r="A28" s="466" t="s">
        <v>372</v>
      </c>
      <c r="B28" s="467"/>
      <c r="C28" s="467"/>
      <c r="D28" s="467"/>
      <c r="E28" s="468"/>
    </row>
    <row r="29" spans="1:5" x14ac:dyDescent="0.25">
      <c r="A29" s="430"/>
      <c r="B29" s="431"/>
      <c r="C29" s="431"/>
      <c r="D29" s="431"/>
      <c r="E29" s="427"/>
    </row>
    <row r="30" spans="1:5" ht="16.5" customHeight="1" x14ac:dyDescent="0.25">
      <c r="A30" s="460" t="s">
        <v>373</v>
      </c>
      <c r="B30" s="469"/>
      <c r="C30" s="469"/>
      <c r="D30" s="469"/>
      <c r="E30" s="462"/>
    </row>
    <row r="31" spans="1:5" x14ac:dyDescent="0.25">
      <c r="A31" s="460"/>
      <c r="B31" s="469"/>
      <c r="C31" s="469"/>
      <c r="D31" s="469"/>
      <c r="E31" s="462"/>
    </row>
    <row r="32" spans="1:5" x14ac:dyDescent="0.25">
      <c r="A32" s="428"/>
      <c r="B32" s="432"/>
      <c r="C32" s="432"/>
      <c r="D32" s="432"/>
      <c r="E32" s="429"/>
    </row>
    <row r="33" spans="1:6" x14ac:dyDescent="0.25">
      <c r="A33" s="470" t="s">
        <v>374</v>
      </c>
      <c r="B33" s="455"/>
      <c r="C33" s="455"/>
      <c r="D33" s="455"/>
      <c r="E33" s="456"/>
    </row>
    <row r="35" spans="1:6" x14ac:dyDescent="0.25">
      <c r="A35" s="3" t="s">
        <v>375</v>
      </c>
    </row>
    <row r="36" spans="1:6" x14ac:dyDescent="0.25">
      <c r="A36" s="5" t="s">
        <v>0</v>
      </c>
      <c r="B36" s="451" t="s">
        <v>103</v>
      </c>
      <c r="C36" s="452"/>
      <c r="D36" s="452"/>
      <c r="E36" s="453"/>
    </row>
    <row r="37" spans="1:6" x14ac:dyDescent="0.25">
      <c r="A37" s="8" t="s">
        <v>366</v>
      </c>
      <c r="B37" s="448" t="s">
        <v>384</v>
      </c>
      <c r="C37" s="449"/>
      <c r="D37" s="449"/>
      <c r="E37" s="450"/>
      <c r="F37" s="4" t="s">
        <v>85</v>
      </c>
    </row>
    <row r="38" spans="1:6" x14ac:dyDescent="0.25">
      <c r="A38" s="8" t="s">
        <v>367</v>
      </c>
      <c r="B38" s="425" t="s">
        <v>385</v>
      </c>
      <c r="C38" s="426"/>
      <c r="D38" s="426"/>
      <c r="E38" s="427"/>
      <c r="F38" s="4" t="s">
        <v>85</v>
      </c>
    </row>
    <row r="39" spans="1:6" x14ac:dyDescent="0.25">
      <c r="A39" s="8" t="s">
        <v>368</v>
      </c>
      <c r="B39" s="425" t="s">
        <v>386</v>
      </c>
      <c r="C39" s="426"/>
      <c r="D39" s="426"/>
      <c r="E39" s="427"/>
      <c r="F39" s="4" t="s">
        <v>85</v>
      </c>
    </row>
    <row r="40" spans="1:6" x14ac:dyDescent="0.25">
      <c r="A40" s="8" t="s">
        <v>369</v>
      </c>
      <c r="B40" s="425" t="s">
        <v>387</v>
      </c>
      <c r="C40" s="426"/>
      <c r="D40" s="426"/>
      <c r="E40" s="427"/>
      <c r="F40" s="4" t="s">
        <v>85</v>
      </c>
    </row>
    <row r="41" spans="1:6" x14ac:dyDescent="0.25">
      <c r="A41" s="8" t="s">
        <v>370</v>
      </c>
      <c r="B41" s="425" t="s">
        <v>388</v>
      </c>
      <c r="C41" s="426"/>
      <c r="D41" s="426"/>
      <c r="E41" s="427"/>
      <c r="F41" s="4" t="s">
        <v>85</v>
      </c>
    </row>
    <row r="42" spans="1:6" x14ac:dyDescent="0.25">
      <c r="A42" s="8" t="s">
        <v>376</v>
      </c>
      <c r="B42" s="425" t="s">
        <v>389</v>
      </c>
      <c r="C42" s="426"/>
      <c r="D42" s="426"/>
      <c r="E42" s="427"/>
      <c r="F42" s="4" t="s">
        <v>85</v>
      </c>
    </row>
    <row r="43" spans="1:6" x14ac:dyDescent="0.25">
      <c r="A43" s="8" t="s">
        <v>377</v>
      </c>
      <c r="B43" s="425" t="s">
        <v>390</v>
      </c>
      <c r="C43" s="426"/>
      <c r="D43" s="426"/>
      <c r="E43" s="427"/>
      <c r="F43" s="4" t="s">
        <v>85</v>
      </c>
    </row>
    <row r="44" spans="1:6" x14ac:dyDescent="0.25">
      <c r="A44" s="8" t="s">
        <v>378</v>
      </c>
      <c r="B44" s="425" t="s">
        <v>391</v>
      </c>
      <c r="C44" s="426"/>
      <c r="D44" s="426"/>
      <c r="E44" s="427"/>
      <c r="F44" s="4" t="s">
        <v>85</v>
      </c>
    </row>
    <row r="45" spans="1:6" x14ac:dyDescent="0.25">
      <c r="A45" s="8" t="s">
        <v>379</v>
      </c>
      <c r="B45" s="425" t="s">
        <v>392</v>
      </c>
      <c r="C45" s="426"/>
      <c r="D45" s="426"/>
      <c r="E45" s="427"/>
      <c r="F45" s="4" t="s">
        <v>85</v>
      </c>
    </row>
    <row r="46" spans="1:6" x14ac:dyDescent="0.25">
      <c r="A46" s="8" t="s">
        <v>380</v>
      </c>
      <c r="B46" s="425" t="s">
        <v>393</v>
      </c>
      <c r="C46" s="51"/>
      <c r="D46" s="51"/>
      <c r="E46" s="52"/>
      <c r="F46" s="4" t="s">
        <v>85</v>
      </c>
    </row>
    <row r="47" spans="1:6" x14ac:dyDescent="0.25">
      <c r="A47" s="8" t="s">
        <v>381</v>
      </c>
      <c r="B47" s="425" t="s">
        <v>394</v>
      </c>
      <c r="C47" s="51"/>
      <c r="D47" s="51"/>
      <c r="E47" s="52"/>
      <c r="F47" s="4" t="s">
        <v>85</v>
      </c>
    </row>
    <row r="48" spans="1:6" x14ac:dyDescent="0.25">
      <c r="A48" s="8" t="s">
        <v>382</v>
      </c>
      <c r="B48" s="448" t="s">
        <v>395</v>
      </c>
      <c r="C48" s="449"/>
      <c r="D48" s="449"/>
      <c r="E48" s="450"/>
      <c r="F48" s="4" t="s">
        <v>85</v>
      </c>
    </row>
    <row r="49" spans="1:6" x14ac:dyDescent="0.25">
      <c r="A49" s="8" t="s">
        <v>383</v>
      </c>
      <c r="B49" s="448" t="s">
        <v>396</v>
      </c>
      <c r="C49" s="449"/>
      <c r="D49" s="449"/>
      <c r="E49" s="450"/>
      <c r="F49" s="4" t="s">
        <v>85</v>
      </c>
    </row>
    <row r="50" spans="1:6" x14ac:dyDescent="0.25">
      <c r="A50" s="9" t="s">
        <v>54</v>
      </c>
      <c r="B50" s="454" t="s">
        <v>55</v>
      </c>
      <c r="C50" s="455"/>
      <c r="D50" s="455"/>
      <c r="E50" s="456"/>
      <c r="F50" s="4" t="s">
        <v>85</v>
      </c>
    </row>
    <row r="51" spans="1:6" x14ac:dyDescent="0.25">
      <c r="F51" s="4" t="s">
        <v>85</v>
      </c>
    </row>
  </sheetData>
  <mergeCells count="9">
    <mergeCell ref="B49:E49"/>
    <mergeCell ref="B36:E36"/>
    <mergeCell ref="B50:E50"/>
    <mergeCell ref="B48:E48"/>
    <mergeCell ref="A7:E25"/>
    <mergeCell ref="B37:E37"/>
    <mergeCell ref="A28:E28"/>
    <mergeCell ref="A30:E31"/>
    <mergeCell ref="A33:E33"/>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9318-8F8D-4021-A47C-3A580CAEF710}">
  <dimension ref="A2:F94"/>
  <sheetViews>
    <sheetView zoomScale="70" zoomScaleNormal="70" workbookViewId="0">
      <selection activeCell="C83" sqref="C83"/>
    </sheetView>
  </sheetViews>
  <sheetFormatPr defaultRowHeight="15" x14ac:dyDescent="0.25"/>
  <cols>
    <col min="1" max="1" width="37.85546875" customWidth="1"/>
    <col min="2" max="2" width="31.28515625" customWidth="1"/>
    <col min="3" max="3" width="27.42578125" customWidth="1"/>
    <col min="4" max="4" width="25" customWidth="1"/>
    <col min="5" max="5" width="28.42578125" customWidth="1"/>
    <col min="6" max="6" width="20" bestFit="1" customWidth="1"/>
    <col min="7" max="7" width="9.28515625" bestFit="1" customWidth="1"/>
    <col min="8" max="8" width="10.5703125" bestFit="1" customWidth="1"/>
  </cols>
  <sheetData>
    <row r="2" spans="1:4" x14ac:dyDescent="0.25">
      <c r="A2" s="38" t="s">
        <v>124</v>
      </c>
    </row>
    <row r="3" spans="1:4" ht="30" x14ac:dyDescent="0.25">
      <c r="A3" s="147" t="s">
        <v>104</v>
      </c>
      <c r="B3" s="6" t="s">
        <v>126</v>
      </c>
      <c r="C3" s="32" t="s">
        <v>44</v>
      </c>
    </row>
    <row r="4" spans="1:4" s="131" customFormat="1" x14ac:dyDescent="0.25">
      <c r="A4" s="130" t="s">
        <v>105</v>
      </c>
      <c r="B4" s="133">
        <v>0.34732400000000002</v>
      </c>
      <c r="C4" s="151" t="s">
        <v>118</v>
      </c>
      <c r="D4" s="132" t="s">
        <v>85</v>
      </c>
    </row>
    <row r="5" spans="1:4" s="131" customFormat="1" ht="30" x14ac:dyDescent="0.25">
      <c r="A5" s="130" t="s">
        <v>106</v>
      </c>
      <c r="B5" s="133">
        <v>0.44409700000000002</v>
      </c>
      <c r="C5" s="151" t="s">
        <v>118</v>
      </c>
      <c r="D5" s="132" t="s">
        <v>85</v>
      </c>
    </row>
    <row r="6" spans="1:4" s="131" customFormat="1" ht="30" x14ac:dyDescent="0.25">
      <c r="A6" s="130" t="s">
        <v>107</v>
      </c>
      <c r="B6" s="133">
        <v>0.20857800000000001</v>
      </c>
      <c r="C6" s="151" t="s">
        <v>118</v>
      </c>
      <c r="D6" s="132" t="s">
        <v>85</v>
      </c>
    </row>
    <row r="7" spans="1:4" x14ac:dyDescent="0.25">
      <c r="B7" s="134"/>
    </row>
    <row r="8" spans="1:4" x14ac:dyDescent="0.25">
      <c r="A8" s="3" t="s">
        <v>123</v>
      </c>
    </row>
    <row r="9" spans="1:4" x14ac:dyDescent="0.25">
      <c r="A9" s="147" t="s">
        <v>125</v>
      </c>
      <c r="B9" s="6" t="s">
        <v>16</v>
      </c>
      <c r="C9" s="32" t="s">
        <v>44</v>
      </c>
    </row>
    <row r="10" spans="1:4" x14ac:dyDescent="0.25">
      <c r="A10" s="130" t="s">
        <v>23</v>
      </c>
      <c r="B10" s="133">
        <v>9.7659909594135161E-3</v>
      </c>
      <c r="C10" s="151" t="s">
        <v>117</v>
      </c>
      <c r="D10" t="s">
        <v>85</v>
      </c>
    </row>
    <row r="11" spans="1:4" ht="30" x14ac:dyDescent="0.25">
      <c r="A11" s="130" t="s">
        <v>132</v>
      </c>
      <c r="B11" s="157">
        <v>0.11474808765327575</v>
      </c>
      <c r="C11" s="151" t="s">
        <v>117</v>
      </c>
      <c r="D11" t="s">
        <v>85</v>
      </c>
    </row>
    <row r="12" spans="1:4" x14ac:dyDescent="0.25">
      <c r="A12" s="130" t="s">
        <v>133</v>
      </c>
      <c r="B12" s="158" t="s">
        <v>134</v>
      </c>
      <c r="C12" s="130" t="s">
        <v>135</v>
      </c>
    </row>
    <row r="13" spans="1:4" x14ac:dyDescent="0.25">
      <c r="A13" s="146"/>
      <c r="B13" s="156"/>
      <c r="C13" s="152"/>
    </row>
    <row r="15" spans="1:4" x14ac:dyDescent="0.25">
      <c r="A15" s="1" t="s">
        <v>122</v>
      </c>
    </row>
    <row r="16" spans="1:4" x14ac:dyDescent="0.25">
      <c r="A16" s="148" t="s">
        <v>9</v>
      </c>
      <c r="B16" s="149" t="s">
        <v>6</v>
      </c>
      <c r="C16" s="150" t="s">
        <v>39</v>
      </c>
    </row>
    <row r="17" spans="1:3" x14ac:dyDescent="0.25">
      <c r="A17" s="21" t="s">
        <v>7</v>
      </c>
      <c r="B17" s="14">
        <v>4.515232636969837</v>
      </c>
      <c r="C17" s="40" t="s">
        <v>40</v>
      </c>
    </row>
    <row r="18" spans="1:3" x14ac:dyDescent="0.25">
      <c r="A18" s="18" t="s">
        <v>8</v>
      </c>
      <c r="B18" s="12">
        <v>4.3089692509928579</v>
      </c>
      <c r="C18" s="37" t="s">
        <v>40</v>
      </c>
    </row>
    <row r="19" spans="1:3" x14ac:dyDescent="0.25">
      <c r="A19" s="19" t="s">
        <v>2</v>
      </c>
      <c r="B19" s="15">
        <v>4.4533785064871774</v>
      </c>
      <c r="C19" s="41">
        <v>0.78577476956103698</v>
      </c>
    </row>
    <row r="20" spans="1:3" x14ac:dyDescent="0.25">
      <c r="A20" s="138" t="s">
        <v>10</v>
      </c>
      <c r="B20" s="13">
        <v>618182317.78577101</v>
      </c>
      <c r="C20" s="42" t="s">
        <v>40</v>
      </c>
    </row>
    <row r="21" spans="1:3" x14ac:dyDescent="0.25">
      <c r="A21" s="139" t="s">
        <v>11</v>
      </c>
      <c r="B21" s="11">
        <v>109328646.39081013</v>
      </c>
      <c r="C21" s="43" t="s">
        <v>40</v>
      </c>
    </row>
    <row r="22" spans="1:3" x14ac:dyDescent="0.25">
      <c r="A22" s="138" t="s">
        <v>12</v>
      </c>
      <c r="B22" s="31">
        <v>527393716</v>
      </c>
      <c r="C22" s="42" t="s">
        <v>40</v>
      </c>
    </row>
    <row r="23" spans="1:3" x14ac:dyDescent="0.25">
      <c r="A23" s="139" t="s">
        <v>13</v>
      </c>
      <c r="B23" s="31">
        <v>406011301</v>
      </c>
      <c r="C23" s="43" t="s">
        <v>40</v>
      </c>
    </row>
    <row r="24" spans="1:3" x14ac:dyDescent="0.25">
      <c r="A24" s="140" t="s">
        <v>14</v>
      </c>
      <c r="B24" s="12">
        <v>1.1721457784411125</v>
      </c>
      <c r="C24" s="37" t="s">
        <v>40</v>
      </c>
    </row>
    <row r="25" spans="1:3" x14ac:dyDescent="0.25">
      <c r="A25" s="141" t="s">
        <v>15</v>
      </c>
      <c r="B25" s="12">
        <v>0.2692748850131394</v>
      </c>
      <c r="C25" s="40" t="s">
        <v>40</v>
      </c>
    </row>
    <row r="26" spans="1:3" x14ac:dyDescent="0.25">
      <c r="A26" s="19" t="s">
        <v>3</v>
      </c>
      <c r="B26" s="15">
        <v>0.77900000000000003</v>
      </c>
      <c r="C26" s="41">
        <v>0.13745037494486104</v>
      </c>
    </row>
    <row r="27" spans="1:3" x14ac:dyDescent="0.25">
      <c r="A27" s="22" t="s">
        <v>4</v>
      </c>
      <c r="B27" s="16">
        <v>5.687378415410949</v>
      </c>
      <c r="C27" s="43" t="s">
        <v>40</v>
      </c>
    </row>
    <row r="28" spans="1:3" x14ac:dyDescent="0.25">
      <c r="A28" s="23" t="s">
        <v>5</v>
      </c>
      <c r="B28" s="16">
        <v>4.5782441360059973</v>
      </c>
      <c r="C28" s="42" t="s">
        <v>40</v>
      </c>
    </row>
    <row r="29" spans="1:3" x14ac:dyDescent="0.25">
      <c r="A29" s="24" t="s">
        <v>24</v>
      </c>
      <c r="B29" s="15">
        <v>0.43512767868505137</v>
      </c>
      <c r="C29" s="41">
        <v>7.6775946834592212E-2</v>
      </c>
    </row>
    <row r="30" spans="1:3" x14ac:dyDescent="0.25">
      <c r="A30" s="398" t="s">
        <v>29</v>
      </c>
      <c r="B30" s="397">
        <f>B31</f>
        <v>0.45877220906900001</v>
      </c>
      <c r="C30" s="43"/>
    </row>
    <row r="31" spans="1:3" x14ac:dyDescent="0.25">
      <c r="A31" s="400" t="s">
        <v>238</v>
      </c>
      <c r="B31" s="401">
        <v>0.45877220906900001</v>
      </c>
      <c r="C31" s="399"/>
    </row>
    <row r="32" spans="1:3" x14ac:dyDescent="0.25">
      <c r="A32" s="398" t="s">
        <v>30</v>
      </c>
      <c r="B32" s="397">
        <f>B33</f>
        <v>1.19829658143917E-2</v>
      </c>
      <c r="C32" s="43"/>
    </row>
    <row r="33" spans="1:5" x14ac:dyDescent="0.25">
      <c r="A33" s="403" t="s">
        <v>349</v>
      </c>
      <c r="B33" s="404">
        <v>1.19829658143917E-2</v>
      </c>
      <c r="C33" s="402"/>
    </row>
    <row r="34" spans="1:5" x14ac:dyDescent="0.25">
      <c r="A34" s="398" t="s">
        <v>28</v>
      </c>
      <c r="B34" s="397">
        <v>-3.562749619834079E-2</v>
      </c>
      <c r="C34" s="43"/>
    </row>
    <row r="35" spans="1:5" x14ac:dyDescent="0.25">
      <c r="A35" s="405" t="s">
        <v>240</v>
      </c>
      <c r="B35" s="401">
        <f>B34/-116331786.49*B91</f>
        <v>5.4123558486158019E-2</v>
      </c>
      <c r="C35" s="399"/>
    </row>
    <row r="36" spans="1:5" x14ac:dyDescent="0.25">
      <c r="A36" s="405" t="s">
        <v>248</v>
      </c>
      <c r="B36" s="401">
        <f>B34/-116331786.49*B92</f>
        <v>1.5612286020981948E-2</v>
      </c>
      <c r="C36" s="399"/>
    </row>
    <row r="37" spans="1:5" x14ac:dyDescent="0.25">
      <c r="A37" s="405" t="s">
        <v>249</v>
      </c>
      <c r="B37" s="401">
        <f>B34/-116331786.49*-B93</f>
        <v>-0.10536334070352996</v>
      </c>
      <c r="C37" s="399"/>
    </row>
    <row r="38" spans="1:5" x14ac:dyDescent="0.25">
      <c r="A38" s="25" t="s">
        <v>23</v>
      </c>
      <c r="B38" s="34">
        <v>9.7659909594135161E-3</v>
      </c>
      <c r="C38" s="41" t="s">
        <v>40</v>
      </c>
    </row>
    <row r="39" spans="1:5" x14ac:dyDescent="0.25">
      <c r="A39" s="20" t="s">
        <v>120</v>
      </c>
      <c r="B39" s="10">
        <v>5.6675000000000004</v>
      </c>
      <c r="C39" s="44">
        <v>1</v>
      </c>
    </row>
    <row r="40" spans="1:5" ht="15" customHeight="1" x14ac:dyDescent="0.25">
      <c r="A40" s="471" t="s">
        <v>121</v>
      </c>
      <c r="B40" s="471"/>
      <c r="C40" s="471"/>
    </row>
    <row r="43" spans="1:5" x14ac:dyDescent="0.25">
      <c r="A43" s="1" t="s">
        <v>195</v>
      </c>
      <c r="B43" s="4"/>
    </row>
    <row r="44" spans="1:5" ht="30" x14ac:dyDescent="0.25">
      <c r="A44" s="6" t="s">
        <v>21</v>
      </c>
      <c r="B44" s="6">
        <v>2020</v>
      </c>
      <c r="C44" s="6" t="s">
        <v>197</v>
      </c>
      <c r="D44" s="6" t="s">
        <v>198</v>
      </c>
      <c r="E44" s="6" t="s">
        <v>199</v>
      </c>
    </row>
    <row r="45" spans="1:5" x14ac:dyDescent="0.25">
      <c r="A45" s="7" t="s">
        <v>33</v>
      </c>
      <c r="B45" s="27">
        <f>448466281.68</f>
        <v>448466281.68000001</v>
      </c>
      <c r="C45" s="27">
        <f>B45*$B$49*$C$56/$B$56</f>
        <v>385781802.20907509</v>
      </c>
      <c r="D45" s="27">
        <f>B45*$B$50*$C$57/$B$57</f>
        <v>68227448.479595184</v>
      </c>
      <c r="E45" s="47">
        <f>ROUND((D45+C45)/$C$58,3)</f>
        <v>0.48599999999999999</v>
      </c>
    </row>
    <row r="46" spans="1:5" x14ac:dyDescent="0.25">
      <c r="A46" s="7" t="s">
        <v>34</v>
      </c>
      <c r="B46" s="27">
        <v>143969407.83000001</v>
      </c>
      <c r="C46" s="27">
        <f>B46*$B$49*$C$56/$B$56</f>
        <v>123846050.15915436</v>
      </c>
      <c r="D46" s="27">
        <f>B46*$B$50*$C$57/$B$57</f>
        <v>21902795.720923446</v>
      </c>
      <c r="E46" s="47">
        <f>ROUND((D46+C46)/$C$58,3)</f>
        <v>0.156</v>
      </c>
    </row>
    <row r="47" spans="1:5" x14ac:dyDescent="0.25">
      <c r="A47" s="7" t="s">
        <v>35</v>
      </c>
      <c r="B47" s="27">
        <v>126193141.27000001</v>
      </c>
      <c r="C47" s="27">
        <f>B47*$B$49*$C$56/$B$56</f>
        <v>108554465.41754156</v>
      </c>
      <c r="D47" s="27">
        <f>B47*$B$50*$C$57/$B$57</f>
        <v>19198402.190291513</v>
      </c>
      <c r="E47" s="47">
        <f>ROUND((D47+C47)/$C$58,3)</f>
        <v>0.13700000000000001</v>
      </c>
    </row>
    <row r="48" spans="1:5" x14ac:dyDescent="0.25">
      <c r="A48" s="24" t="s">
        <v>36</v>
      </c>
      <c r="B48" s="28">
        <f>SUM(B45:B47)</f>
        <v>718628830.77999997</v>
      </c>
      <c r="C48" s="28">
        <f t="shared" ref="C48:E48" si="0">SUM(C45:C47)</f>
        <v>618182317.78577101</v>
      </c>
      <c r="D48" s="28">
        <f t="shared" si="0"/>
        <v>109328646.39081015</v>
      </c>
      <c r="E48" s="173">
        <f t="shared" si="0"/>
        <v>0.77900000000000003</v>
      </c>
    </row>
    <row r="49" spans="1:6" x14ac:dyDescent="0.25">
      <c r="A49" s="172" t="s">
        <v>37</v>
      </c>
      <c r="B49" s="30">
        <f>433489263.47/509071485.51</f>
        <v>0.85152925631990584</v>
      </c>
      <c r="C49" s="171"/>
    </row>
    <row r="50" spans="1:6" x14ac:dyDescent="0.25">
      <c r="A50" s="172" t="s">
        <v>38</v>
      </c>
      <c r="B50" s="30">
        <f>1-B49</f>
        <v>0.14847074368009416</v>
      </c>
      <c r="C50" s="170"/>
    </row>
    <row r="51" spans="1:6" x14ac:dyDescent="0.25">
      <c r="A51" s="171" t="s">
        <v>121</v>
      </c>
      <c r="B51" s="171" t="s">
        <v>85</v>
      </c>
      <c r="C51" s="171"/>
    </row>
    <row r="52" spans="1:6" x14ac:dyDescent="0.25">
      <c r="A52" s="170"/>
      <c r="B52" s="170"/>
      <c r="C52" s="170"/>
    </row>
    <row r="54" spans="1:6" x14ac:dyDescent="0.25">
      <c r="A54" s="1" t="s">
        <v>194</v>
      </c>
      <c r="B54" s="4"/>
      <c r="C54" s="4"/>
      <c r="D54" s="4"/>
      <c r="E54" s="4"/>
      <c r="F54" s="4"/>
    </row>
    <row r="55" spans="1:6" x14ac:dyDescent="0.25">
      <c r="A55" s="6" t="s">
        <v>20</v>
      </c>
      <c r="B55" s="6">
        <v>2020</v>
      </c>
      <c r="C55" s="6">
        <v>2021</v>
      </c>
      <c r="D55" s="6">
        <v>2022</v>
      </c>
      <c r="E55" s="6">
        <v>2023</v>
      </c>
      <c r="F55" s="6">
        <v>2024</v>
      </c>
    </row>
    <row r="56" spans="1:6" x14ac:dyDescent="0.25">
      <c r="A56" s="7" t="s">
        <v>17</v>
      </c>
      <c r="B56" s="27">
        <v>522062601</v>
      </c>
      <c r="C56" s="27">
        <v>527393716</v>
      </c>
      <c r="D56" s="27">
        <v>548051202</v>
      </c>
      <c r="E56" s="27">
        <v>553474720</v>
      </c>
      <c r="F56" s="27">
        <v>561193853</v>
      </c>
    </row>
    <row r="57" spans="1:6" x14ac:dyDescent="0.25">
      <c r="A57" s="7" t="s">
        <v>18</v>
      </c>
      <c r="B57" s="27">
        <v>396232114</v>
      </c>
      <c r="C57" s="27">
        <v>406011301</v>
      </c>
      <c r="D57" s="27">
        <v>428454418</v>
      </c>
      <c r="E57" s="27">
        <v>440306067</v>
      </c>
      <c r="F57" s="27">
        <v>450329703</v>
      </c>
    </row>
    <row r="58" spans="1:6" x14ac:dyDescent="0.25">
      <c r="A58" s="24" t="s">
        <v>19</v>
      </c>
      <c r="B58" s="28">
        <f>SUM(B56:B57)</f>
        <v>918294715</v>
      </c>
      <c r="C58" s="28">
        <f>SUM(C56:C57)</f>
        <v>933405017</v>
      </c>
      <c r="D58" s="28">
        <f t="shared" ref="D58:F58" si="1">SUM(D56:D57)</f>
        <v>976505620</v>
      </c>
      <c r="E58" s="28">
        <f t="shared" si="1"/>
        <v>993780787</v>
      </c>
      <c r="F58" s="28">
        <f t="shared" si="1"/>
        <v>1011523556</v>
      </c>
    </row>
    <row r="59" spans="1:6" x14ac:dyDescent="0.25">
      <c r="A59" s="171" t="s">
        <v>121</v>
      </c>
      <c r="B59" s="171" t="s">
        <v>85</v>
      </c>
      <c r="C59" s="171"/>
      <c r="D59" s="4"/>
      <c r="E59" s="4"/>
      <c r="F59" s="4"/>
    </row>
    <row r="61" spans="1:6" x14ac:dyDescent="0.25">
      <c r="A61" s="1" t="s">
        <v>219</v>
      </c>
    </row>
    <row r="62" spans="1:6" ht="15.75" thickBot="1" x14ac:dyDescent="0.3">
      <c r="A62" s="147" t="s">
        <v>103</v>
      </c>
      <c r="B62" s="147">
        <v>2020</v>
      </c>
      <c r="C62" s="147">
        <v>2021</v>
      </c>
    </row>
    <row r="63" spans="1:6" ht="15.75" thickBot="1" x14ac:dyDescent="0.3">
      <c r="A63" s="190" t="s">
        <v>212</v>
      </c>
      <c r="B63" s="191">
        <f>SUM(B64:B67)</f>
        <v>4.5475881948903218</v>
      </c>
      <c r="C63" s="191">
        <f>SUM(C64:C67)</f>
        <v>4.8885061851728109</v>
      </c>
    </row>
    <row r="64" spans="1:6" ht="15.75" thickBot="1" x14ac:dyDescent="0.3">
      <c r="A64" s="186" t="s">
        <v>213</v>
      </c>
      <c r="B64" s="187">
        <v>4.3095550899564108</v>
      </c>
      <c r="C64" s="187">
        <v>4.45337850648718</v>
      </c>
    </row>
    <row r="65" spans="1:3" ht="15.75" thickBot="1" x14ac:dyDescent="0.3">
      <c r="A65" s="186" t="s">
        <v>214</v>
      </c>
      <c r="B65" s="187">
        <v>0</v>
      </c>
      <c r="C65" s="188">
        <v>0</v>
      </c>
    </row>
    <row r="66" spans="1:3" ht="15.75" thickBot="1" x14ac:dyDescent="0.3">
      <c r="A66" s="186" t="s">
        <v>215</v>
      </c>
      <c r="B66" s="187">
        <v>0.238033104933911</v>
      </c>
      <c r="C66" s="188">
        <v>0</v>
      </c>
    </row>
    <row r="67" spans="1:3" ht="15.75" thickBot="1" x14ac:dyDescent="0.3">
      <c r="A67" s="186" t="s">
        <v>24</v>
      </c>
      <c r="B67" s="188">
        <v>0</v>
      </c>
      <c r="C67" s="187">
        <v>0.43512767868563107</v>
      </c>
    </row>
    <row r="68" spans="1:3" ht="15.75" thickBot="1" x14ac:dyDescent="0.3">
      <c r="A68" s="190" t="s">
        <v>48</v>
      </c>
      <c r="B68" s="191">
        <v>0.89640419178042474</v>
      </c>
      <c r="C68" s="191">
        <f>C69+C73</f>
        <v>0.77900000000000003</v>
      </c>
    </row>
    <row r="69" spans="1:3" ht="15.75" thickBot="1" x14ac:dyDescent="0.3">
      <c r="A69" s="190" t="s">
        <v>216</v>
      </c>
      <c r="B69" s="191">
        <f>SUM(B70:B72)</f>
        <v>0.76867846931776973</v>
      </c>
      <c r="C69" s="191">
        <f>SUM(C70:C72)</f>
        <v>0.77900000000000003</v>
      </c>
    </row>
    <row r="70" spans="1:3" ht="15.75" thickBot="1" x14ac:dyDescent="0.3">
      <c r="A70" s="189" t="s">
        <v>45</v>
      </c>
      <c r="B70" s="187">
        <v>0.51062576116274794</v>
      </c>
      <c r="C70" s="187">
        <v>0.48599999999999999</v>
      </c>
    </row>
    <row r="71" spans="1:3" ht="15.75" thickBot="1" x14ac:dyDescent="0.3">
      <c r="A71" s="189" t="s">
        <v>46</v>
      </c>
      <c r="B71" s="187">
        <v>0.12924103472575532</v>
      </c>
      <c r="C71" s="187">
        <v>0.156</v>
      </c>
    </row>
    <row r="72" spans="1:3" ht="15.75" thickBot="1" x14ac:dyDescent="0.3">
      <c r="A72" s="189" t="s">
        <v>47</v>
      </c>
      <c r="B72" s="187">
        <v>0.12881167342926644</v>
      </c>
      <c r="C72" s="187">
        <v>0.13700000000000001</v>
      </c>
    </row>
    <row r="73" spans="1:3" ht="15.75" thickBot="1" x14ac:dyDescent="0.3">
      <c r="A73" s="190" t="s">
        <v>217</v>
      </c>
      <c r="B73" s="191">
        <f>SUM(B74:B76)</f>
        <v>0.12772572245906189</v>
      </c>
      <c r="C73" s="191">
        <f>SUM(C74:C76)</f>
        <v>0</v>
      </c>
    </row>
    <row r="74" spans="1:3" ht="15.75" thickBot="1" x14ac:dyDescent="0.3">
      <c r="A74" s="189" t="s">
        <v>49</v>
      </c>
      <c r="B74" s="187">
        <v>5.0661905784890895E-2</v>
      </c>
      <c r="C74" s="187">
        <v>0</v>
      </c>
    </row>
    <row r="75" spans="1:3" ht="15.75" thickBot="1" x14ac:dyDescent="0.3">
      <c r="A75" s="189" t="s">
        <v>50</v>
      </c>
      <c r="B75" s="187">
        <v>3.8874680042787456E-2</v>
      </c>
      <c r="C75" s="187">
        <v>0</v>
      </c>
    </row>
    <row r="76" spans="1:3" ht="15.75" thickBot="1" x14ac:dyDescent="0.3">
      <c r="A76" s="189" t="s">
        <v>51</v>
      </c>
      <c r="B76" s="187">
        <v>3.8189136631383541E-2</v>
      </c>
      <c r="C76" s="187">
        <v>0</v>
      </c>
    </row>
    <row r="77" spans="1:3" ht="15.75" thickBot="1" x14ac:dyDescent="0.3">
      <c r="A77" s="192" t="s">
        <v>218</v>
      </c>
      <c r="B77" s="193">
        <f>B63+B68</f>
        <v>5.4439923866707467</v>
      </c>
      <c r="C77" s="193">
        <f>C63+C68</f>
        <v>5.6675061851728108</v>
      </c>
    </row>
    <row r="78" spans="1:3" x14ac:dyDescent="0.25">
      <c r="A78" s="171" t="s">
        <v>220</v>
      </c>
    </row>
    <row r="80" spans="1:3" x14ac:dyDescent="0.25">
      <c r="A80" s="1" t="s">
        <v>272</v>
      </c>
    </row>
    <row r="81" spans="1:3" x14ac:dyDescent="0.25">
      <c r="A81" s="147" t="s">
        <v>103</v>
      </c>
      <c r="B81" s="147" t="s">
        <v>269</v>
      </c>
    </row>
    <row r="82" spans="1:3" x14ac:dyDescent="0.25">
      <c r="A82" s="7" t="s">
        <v>273</v>
      </c>
      <c r="B82" s="136">
        <v>0.13054545454545458</v>
      </c>
    </row>
    <row r="83" spans="1:3" x14ac:dyDescent="0.25">
      <c r="A83" s="7" t="s">
        <v>274</v>
      </c>
      <c r="B83" s="136">
        <v>0.11474808765327575</v>
      </c>
    </row>
    <row r="84" spans="1:3" x14ac:dyDescent="0.25">
      <c r="A84" s="7" t="s">
        <v>270</v>
      </c>
      <c r="B84" s="136">
        <v>0.1075</v>
      </c>
      <c r="C84" s="381"/>
    </row>
    <row r="85" spans="1:3" ht="15" customHeight="1" x14ac:dyDescent="0.25">
      <c r="A85" t="s">
        <v>271</v>
      </c>
    </row>
    <row r="87" spans="1:3" x14ac:dyDescent="0.25">
      <c r="A87" s="1" t="s">
        <v>347</v>
      </c>
      <c r="B87" s="4"/>
      <c r="C87" s="4"/>
    </row>
    <row r="88" spans="1:3" x14ac:dyDescent="0.25">
      <c r="A88" s="6" t="s">
        <v>20</v>
      </c>
      <c r="B88" s="6" t="s">
        <v>16</v>
      </c>
      <c r="C88" s="32" t="s">
        <v>25</v>
      </c>
    </row>
    <row r="89" spans="1:3" x14ac:dyDescent="0.25">
      <c r="A89" s="172" t="s">
        <v>31</v>
      </c>
      <c r="B89" s="142">
        <v>1708762658.6800001</v>
      </c>
      <c r="C89" s="33" t="s">
        <v>26</v>
      </c>
    </row>
    <row r="90" spans="1:3" x14ac:dyDescent="0.25">
      <c r="A90" s="172" t="s">
        <v>41</v>
      </c>
      <c r="B90" s="142">
        <f>-7637506.07+40924630.55+13628762.78</f>
        <v>46915887.259999998</v>
      </c>
      <c r="C90" s="33" t="s">
        <v>27</v>
      </c>
    </row>
    <row r="91" spans="1:3" x14ac:dyDescent="0.25">
      <c r="A91" s="172" t="s">
        <v>32</v>
      </c>
      <c r="B91" s="394">
        <v>176725588.99000001</v>
      </c>
      <c r="C91" s="33" t="s">
        <v>22</v>
      </c>
    </row>
    <row r="92" spans="1:3" x14ac:dyDescent="0.25">
      <c r="A92" s="172" t="s">
        <v>42</v>
      </c>
      <c r="B92" s="394">
        <v>50977624.52636978</v>
      </c>
      <c r="C92" s="33" t="s">
        <v>22</v>
      </c>
    </row>
    <row r="93" spans="1:3" x14ac:dyDescent="0.25">
      <c r="A93" s="7" t="s">
        <v>43</v>
      </c>
      <c r="B93" s="142">
        <v>344035000</v>
      </c>
      <c r="C93" s="33" t="s">
        <v>22</v>
      </c>
    </row>
    <row r="94" spans="1:3" x14ac:dyDescent="0.25">
      <c r="A94" s="395" t="s">
        <v>348</v>
      </c>
      <c r="B94" t="s">
        <v>85</v>
      </c>
    </row>
  </sheetData>
  <mergeCells count="1">
    <mergeCell ref="A40:C40"/>
  </mergeCells>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4599-BF48-4198-816A-9729477274B1}">
  <dimension ref="A1:V53"/>
  <sheetViews>
    <sheetView zoomScale="115" zoomScaleNormal="115" workbookViewId="0">
      <selection activeCell="V30" sqref="V30"/>
    </sheetView>
  </sheetViews>
  <sheetFormatPr defaultRowHeight="15" x14ac:dyDescent="0.25"/>
  <cols>
    <col min="3" max="3" width="18.7109375" customWidth="1"/>
    <col min="12" max="12" width="17.28515625" bestFit="1" customWidth="1"/>
    <col min="19" max="19" width="12.85546875" style="117" bestFit="1" customWidth="1"/>
    <col min="20" max="20" width="12.85546875" style="117" customWidth="1"/>
    <col min="21" max="21" width="18.85546875" bestFit="1" customWidth="1"/>
  </cols>
  <sheetData>
    <row r="1" spans="1:22" x14ac:dyDescent="0.25">
      <c r="A1" s="36" t="s">
        <v>81</v>
      </c>
      <c r="J1" s="36" t="s">
        <v>82</v>
      </c>
      <c r="S1" s="36" t="s">
        <v>86</v>
      </c>
    </row>
    <row r="2" spans="1:22" ht="15" customHeight="1" x14ac:dyDescent="0.25">
      <c r="A2" s="472" t="s">
        <v>56</v>
      </c>
      <c r="B2" s="473"/>
      <c r="C2" s="473"/>
      <c r="D2" s="473"/>
      <c r="E2" s="473"/>
      <c r="F2" s="473"/>
      <c r="G2" s="473"/>
      <c r="H2" s="474"/>
      <c r="J2" s="472" t="s">
        <v>83</v>
      </c>
      <c r="K2" s="473"/>
      <c r="L2" s="473"/>
      <c r="M2" s="473"/>
      <c r="N2" s="473"/>
      <c r="O2" s="473"/>
      <c r="P2" s="473"/>
      <c r="Q2" s="474"/>
      <c r="S2" s="478" t="s">
        <v>88</v>
      </c>
      <c r="T2" s="479"/>
      <c r="U2" s="479"/>
    </row>
    <row r="3" spans="1:22" ht="15.75" thickBot="1" x14ac:dyDescent="0.3">
      <c r="A3" s="81"/>
      <c r="B3" s="54"/>
      <c r="C3" s="55"/>
      <c r="D3" s="54"/>
      <c r="E3" s="54"/>
      <c r="F3" s="54"/>
      <c r="G3" s="54"/>
      <c r="H3" s="82" t="s">
        <v>57</v>
      </c>
      <c r="J3" s="81"/>
      <c r="K3" s="54"/>
      <c r="L3" s="55"/>
      <c r="M3" s="54"/>
      <c r="N3" s="54"/>
      <c r="O3" s="54"/>
      <c r="P3" s="54"/>
      <c r="Q3" s="82" t="s">
        <v>57</v>
      </c>
      <c r="S3" s="122" t="s">
        <v>52</v>
      </c>
      <c r="T3" s="123" t="s">
        <v>89</v>
      </c>
      <c r="U3" s="124" t="s">
        <v>102</v>
      </c>
      <c r="V3" t="s">
        <v>85</v>
      </c>
    </row>
    <row r="4" spans="1:22" ht="15.75" thickTop="1" x14ac:dyDescent="0.25">
      <c r="A4" s="83"/>
      <c r="B4" s="56"/>
      <c r="C4" s="84"/>
      <c r="D4" s="57"/>
      <c r="E4" s="85"/>
      <c r="F4" s="85" t="s">
        <v>58</v>
      </c>
      <c r="G4" s="85"/>
      <c r="H4" s="86"/>
      <c r="J4" s="83"/>
      <c r="K4" s="56"/>
      <c r="L4" s="84"/>
      <c r="M4" s="57"/>
      <c r="N4" s="85"/>
      <c r="O4" s="85" t="s">
        <v>58</v>
      </c>
      <c r="P4" s="85"/>
      <c r="Q4" s="86"/>
      <c r="S4" s="118">
        <v>2020</v>
      </c>
      <c r="T4" s="119" t="s">
        <v>90</v>
      </c>
      <c r="U4" s="116">
        <v>1.0037663299999999</v>
      </c>
    </row>
    <row r="5" spans="1:22" x14ac:dyDescent="0.25">
      <c r="A5" s="87" t="s">
        <v>59</v>
      </c>
      <c r="B5" s="58" t="s">
        <v>60</v>
      </c>
      <c r="C5" s="59" t="s">
        <v>61</v>
      </c>
      <c r="D5" s="475" t="s">
        <v>62</v>
      </c>
      <c r="E5" s="476"/>
      <c r="F5" s="476"/>
      <c r="G5" s="476"/>
      <c r="H5" s="477"/>
      <c r="J5" s="87" t="s">
        <v>59</v>
      </c>
      <c r="K5" s="58" t="s">
        <v>60</v>
      </c>
      <c r="L5" s="59" t="s">
        <v>61</v>
      </c>
      <c r="M5" s="475" t="s">
        <v>62</v>
      </c>
      <c r="N5" s="476"/>
      <c r="O5" s="476"/>
      <c r="P5" s="476"/>
      <c r="Q5" s="477"/>
      <c r="S5" s="118">
        <v>2020</v>
      </c>
      <c r="T5" s="120" t="s">
        <v>91</v>
      </c>
      <c r="U5" s="116">
        <v>1.00293729</v>
      </c>
    </row>
    <row r="6" spans="1:22" x14ac:dyDescent="0.25">
      <c r="A6" s="87"/>
      <c r="B6" s="58"/>
      <c r="C6" s="60" t="s">
        <v>63</v>
      </c>
      <c r="D6" s="61" t="s">
        <v>64</v>
      </c>
      <c r="E6" s="61">
        <v>3</v>
      </c>
      <c r="F6" s="61">
        <v>6</v>
      </c>
      <c r="G6" s="61" t="s">
        <v>64</v>
      </c>
      <c r="H6" s="88">
        <v>12</v>
      </c>
      <c r="J6" s="87"/>
      <c r="K6" s="58"/>
      <c r="L6" s="60" t="s">
        <v>63</v>
      </c>
      <c r="M6" s="61" t="s">
        <v>64</v>
      </c>
      <c r="N6" s="61">
        <v>3</v>
      </c>
      <c r="O6" s="61">
        <v>6</v>
      </c>
      <c r="P6" s="61" t="s">
        <v>64</v>
      </c>
      <c r="Q6" s="88">
        <v>12</v>
      </c>
      <c r="S6" s="118">
        <v>2020</v>
      </c>
      <c r="T6" s="120" t="s">
        <v>92</v>
      </c>
      <c r="U6" s="116">
        <v>1.0033836899999999</v>
      </c>
    </row>
    <row r="7" spans="1:22" ht="15.75" thickBot="1" x14ac:dyDescent="0.3">
      <c r="A7" s="89"/>
      <c r="B7" s="62"/>
      <c r="C7" s="63"/>
      <c r="D7" s="64" t="s">
        <v>60</v>
      </c>
      <c r="E7" s="65" t="s">
        <v>65</v>
      </c>
      <c r="F7" s="65" t="s">
        <v>65</v>
      </c>
      <c r="G7" s="65" t="s">
        <v>59</v>
      </c>
      <c r="H7" s="90" t="s">
        <v>65</v>
      </c>
      <c r="J7" s="89"/>
      <c r="K7" s="62"/>
      <c r="L7" s="63"/>
      <c r="M7" s="64" t="s">
        <v>60</v>
      </c>
      <c r="N7" s="65" t="s">
        <v>65</v>
      </c>
      <c r="O7" s="65" t="s">
        <v>65</v>
      </c>
      <c r="P7" s="65" t="s">
        <v>59</v>
      </c>
      <c r="Q7" s="90" t="s">
        <v>65</v>
      </c>
      <c r="S7" s="118">
        <v>2020</v>
      </c>
      <c r="T7" s="119" t="s">
        <v>93</v>
      </c>
      <c r="U7" s="116">
        <v>1.0028492499999999</v>
      </c>
    </row>
    <row r="8" spans="1:22" x14ac:dyDescent="0.25">
      <c r="A8" s="91"/>
      <c r="B8" s="92"/>
      <c r="C8" s="66"/>
      <c r="D8" s="66"/>
      <c r="E8" s="66"/>
      <c r="F8" s="66"/>
      <c r="G8" s="66"/>
      <c r="H8" s="93"/>
      <c r="J8" s="91"/>
      <c r="K8" s="92"/>
      <c r="L8" s="66"/>
      <c r="M8" s="66"/>
      <c r="N8" s="66"/>
      <c r="O8" s="66"/>
      <c r="P8" s="66"/>
      <c r="Q8" s="93"/>
      <c r="S8" s="118">
        <v>2020</v>
      </c>
      <c r="T8" s="120" t="s">
        <v>94</v>
      </c>
      <c r="U8" s="116">
        <v>1.0023580999999999</v>
      </c>
    </row>
    <row r="9" spans="1:22" x14ac:dyDescent="0.25">
      <c r="A9" s="91">
        <v>2019</v>
      </c>
      <c r="B9" s="92" t="s">
        <v>66</v>
      </c>
      <c r="C9" s="66">
        <v>5116.93</v>
      </c>
      <c r="D9" s="66">
        <v>0.32</v>
      </c>
      <c r="E9" s="66">
        <v>0.26</v>
      </c>
      <c r="F9" s="66">
        <v>1.1000000000000001</v>
      </c>
      <c r="G9" s="66">
        <v>0.32</v>
      </c>
      <c r="H9" s="93">
        <v>3.78</v>
      </c>
      <c r="J9" s="91">
        <v>2019</v>
      </c>
      <c r="K9" s="92" t="s">
        <v>66</v>
      </c>
      <c r="L9" s="66">
        <v>5234.8599999999997</v>
      </c>
      <c r="M9" s="66">
        <v>0.36</v>
      </c>
      <c r="N9" s="66">
        <v>0.25</v>
      </c>
      <c r="O9" s="66">
        <v>0.95</v>
      </c>
      <c r="P9" s="66">
        <v>0.36</v>
      </c>
      <c r="Q9" s="93">
        <v>3.57</v>
      </c>
      <c r="S9" s="118">
        <v>2020</v>
      </c>
      <c r="T9" s="120" t="s">
        <v>95</v>
      </c>
      <c r="U9" s="116">
        <v>1.0021233199999999</v>
      </c>
    </row>
    <row r="10" spans="1:22" x14ac:dyDescent="0.25">
      <c r="A10" s="91"/>
      <c r="B10" s="92" t="s">
        <v>67</v>
      </c>
      <c r="C10" s="66">
        <v>5138.93</v>
      </c>
      <c r="D10" s="66">
        <v>0.43</v>
      </c>
      <c r="E10" s="66">
        <v>0.9</v>
      </c>
      <c r="F10" s="66">
        <v>1.63</v>
      </c>
      <c r="G10" s="66">
        <v>0.75</v>
      </c>
      <c r="H10" s="93">
        <v>3.89</v>
      </c>
      <c r="J10" s="91"/>
      <c r="K10" s="92" t="s">
        <v>67</v>
      </c>
      <c r="L10" s="66">
        <v>5263.13</v>
      </c>
      <c r="M10" s="66">
        <v>0.54</v>
      </c>
      <c r="N10" s="66">
        <v>1.04</v>
      </c>
      <c r="O10" s="66">
        <v>1.5</v>
      </c>
      <c r="P10" s="66">
        <v>0.9</v>
      </c>
      <c r="Q10" s="93">
        <v>3.94</v>
      </c>
      <c r="S10" s="118">
        <v>2020</v>
      </c>
      <c r="T10" s="119" t="s">
        <v>96</v>
      </c>
      <c r="U10" s="116">
        <v>1.0019434599999999</v>
      </c>
    </row>
    <row r="11" spans="1:22" x14ac:dyDescent="0.25">
      <c r="A11" s="94"/>
      <c r="B11" s="67" t="s">
        <v>68</v>
      </c>
      <c r="C11" s="66">
        <v>5177.47</v>
      </c>
      <c r="D11" s="66">
        <v>0.75</v>
      </c>
      <c r="E11" s="66">
        <v>1.51</v>
      </c>
      <c r="F11" s="66">
        <v>1.9</v>
      </c>
      <c r="G11" s="66">
        <v>1.51</v>
      </c>
      <c r="H11" s="93">
        <v>4.58</v>
      </c>
      <c r="J11" s="94"/>
      <c r="K11" s="67" t="s">
        <v>68</v>
      </c>
      <c r="L11" s="66">
        <v>5303.66</v>
      </c>
      <c r="M11" s="66">
        <v>0.77</v>
      </c>
      <c r="N11" s="66">
        <v>1.68</v>
      </c>
      <c r="O11" s="66">
        <v>1.97</v>
      </c>
      <c r="P11" s="66">
        <v>1.68</v>
      </c>
      <c r="Q11" s="93">
        <v>4.67</v>
      </c>
      <c r="S11" s="118">
        <v>2020</v>
      </c>
      <c r="T11" s="120" t="s">
        <v>97</v>
      </c>
      <c r="U11" s="116">
        <v>1.0015989000000001</v>
      </c>
    </row>
    <row r="12" spans="1:22" x14ac:dyDescent="0.25">
      <c r="A12" s="94"/>
      <c r="B12" s="67" t="s">
        <v>69</v>
      </c>
      <c r="C12" s="66">
        <v>5206.9799999999996</v>
      </c>
      <c r="D12" s="66">
        <v>0.56999999999999995</v>
      </c>
      <c r="E12" s="66">
        <v>1.76</v>
      </c>
      <c r="F12" s="66">
        <v>2.02</v>
      </c>
      <c r="G12" s="66">
        <v>2.09</v>
      </c>
      <c r="H12" s="93">
        <v>4.9400000000000004</v>
      </c>
      <c r="J12" s="94"/>
      <c r="K12" s="67" t="s">
        <v>69</v>
      </c>
      <c r="L12" s="66">
        <v>5335.48</v>
      </c>
      <c r="M12" s="66">
        <v>0.6</v>
      </c>
      <c r="N12" s="66">
        <v>1.92</v>
      </c>
      <c r="O12" s="66">
        <v>2.1800000000000002</v>
      </c>
      <c r="P12" s="66">
        <v>2.29</v>
      </c>
      <c r="Q12" s="93">
        <v>5.07</v>
      </c>
      <c r="S12" s="118">
        <v>2020</v>
      </c>
      <c r="T12" s="120" t="s">
        <v>98</v>
      </c>
      <c r="U12" s="116">
        <v>1.0015696599999999</v>
      </c>
    </row>
    <row r="13" spans="1:22" x14ac:dyDescent="0.25">
      <c r="A13" s="94"/>
      <c r="B13" s="67" t="s">
        <v>70</v>
      </c>
      <c r="C13" s="66">
        <v>5213.75</v>
      </c>
      <c r="D13" s="66">
        <v>0.13</v>
      </c>
      <c r="E13" s="66">
        <v>1.46</v>
      </c>
      <c r="F13" s="66">
        <v>2.37</v>
      </c>
      <c r="G13" s="66">
        <v>2.2200000000000002</v>
      </c>
      <c r="H13" s="76">
        <v>4.66</v>
      </c>
      <c r="J13" s="94"/>
      <c r="K13" s="67" t="s">
        <v>70</v>
      </c>
      <c r="L13" s="66">
        <v>5343.48</v>
      </c>
      <c r="M13" s="66">
        <v>0.15</v>
      </c>
      <c r="N13" s="66">
        <v>1.53</v>
      </c>
      <c r="O13" s="66">
        <v>2.59</v>
      </c>
      <c r="P13" s="66">
        <v>2.44</v>
      </c>
      <c r="Q13" s="76">
        <v>4.78</v>
      </c>
      <c r="S13" s="118">
        <v>2020</v>
      </c>
      <c r="T13" s="119" t="s">
        <v>99</v>
      </c>
      <c r="U13" s="116">
        <v>1.0015696599999999</v>
      </c>
    </row>
    <row r="14" spans="1:22" x14ac:dyDescent="0.25">
      <c r="A14" s="94"/>
      <c r="B14" s="67" t="s">
        <v>71</v>
      </c>
      <c r="C14" s="66">
        <v>5214.2700000000004</v>
      </c>
      <c r="D14" s="66">
        <v>0.01</v>
      </c>
      <c r="E14" s="66">
        <v>0.71</v>
      </c>
      <c r="F14" s="66">
        <v>2.23</v>
      </c>
      <c r="G14" s="66">
        <v>2.23</v>
      </c>
      <c r="H14" s="76">
        <v>3.37</v>
      </c>
      <c r="J14" s="94"/>
      <c r="K14" s="67" t="s">
        <v>71</v>
      </c>
      <c r="L14" s="66">
        <v>5344.01</v>
      </c>
      <c r="M14" s="66">
        <v>0.01</v>
      </c>
      <c r="N14" s="66">
        <v>0.76</v>
      </c>
      <c r="O14" s="66">
        <v>2.4500000000000002</v>
      </c>
      <c r="P14" s="66">
        <v>2.4500000000000002</v>
      </c>
      <c r="Q14" s="76">
        <v>3.31</v>
      </c>
      <c r="S14" s="118">
        <v>2020</v>
      </c>
      <c r="T14" s="120" t="s">
        <v>100</v>
      </c>
      <c r="U14" s="116">
        <v>1.00149486</v>
      </c>
    </row>
    <row r="15" spans="1:22" x14ac:dyDescent="0.25">
      <c r="A15" s="94"/>
      <c r="B15" s="67" t="s">
        <v>72</v>
      </c>
      <c r="C15" s="66">
        <v>5224.18</v>
      </c>
      <c r="D15" s="66">
        <v>0.19</v>
      </c>
      <c r="E15" s="66">
        <v>0.33</v>
      </c>
      <c r="F15" s="66">
        <v>2.1</v>
      </c>
      <c r="G15" s="66">
        <v>2.42</v>
      </c>
      <c r="H15" s="76">
        <v>3.22</v>
      </c>
      <c r="J15" s="94"/>
      <c r="K15" s="67" t="s">
        <v>72</v>
      </c>
      <c r="L15" s="66">
        <v>5349.35</v>
      </c>
      <c r="M15" s="66">
        <v>0.1</v>
      </c>
      <c r="N15" s="66">
        <v>0.26</v>
      </c>
      <c r="O15" s="66">
        <v>2.19</v>
      </c>
      <c r="P15" s="66">
        <v>2.5499999999999998</v>
      </c>
      <c r="Q15" s="76">
        <v>3.16</v>
      </c>
      <c r="S15" s="118">
        <v>2020</v>
      </c>
      <c r="T15" s="120" t="s">
        <v>101</v>
      </c>
      <c r="U15" s="116">
        <v>1.00164447</v>
      </c>
    </row>
    <row r="16" spans="1:22" x14ac:dyDescent="0.25">
      <c r="A16" s="94"/>
      <c r="B16" s="67" t="s">
        <v>73</v>
      </c>
      <c r="C16" s="66">
        <v>5229.93</v>
      </c>
      <c r="D16" s="66">
        <v>0.11</v>
      </c>
      <c r="E16" s="66">
        <v>0.31</v>
      </c>
      <c r="F16" s="66">
        <v>1.77</v>
      </c>
      <c r="G16" s="66">
        <v>2.54</v>
      </c>
      <c r="H16" s="76">
        <v>3.43</v>
      </c>
      <c r="J16" s="94"/>
      <c r="K16" s="67" t="s">
        <v>73</v>
      </c>
      <c r="L16" s="66">
        <v>5355.77</v>
      </c>
      <c r="M16" s="66">
        <v>0.12</v>
      </c>
      <c r="N16" s="66">
        <v>0.23</v>
      </c>
      <c r="O16" s="66">
        <v>1.76</v>
      </c>
      <c r="P16" s="66">
        <v>2.68</v>
      </c>
      <c r="Q16" s="76">
        <v>3.28</v>
      </c>
      <c r="S16" s="118">
        <v>2021</v>
      </c>
      <c r="T16" s="119" t="s">
        <v>90</v>
      </c>
      <c r="U16" s="116">
        <v>1.00149486</v>
      </c>
    </row>
    <row r="17" spans="1:22" x14ac:dyDescent="0.25">
      <c r="A17" s="94"/>
      <c r="B17" s="67" t="s">
        <v>74</v>
      </c>
      <c r="C17" s="66">
        <v>5227.84</v>
      </c>
      <c r="D17" s="66">
        <v>-0.04</v>
      </c>
      <c r="E17" s="66">
        <v>0.26</v>
      </c>
      <c r="F17" s="66">
        <v>0.97</v>
      </c>
      <c r="G17" s="66">
        <v>2.4900000000000002</v>
      </c>
      <c r="H17" s="76">
        <v>2.89</v>
      </c>
      <c r="J17" s="94"/>
      <c r="K17" s="67" t="s">
        <v>74</v>
      </c>
      <c r="L17" s="66">
        <v>5353.09</v>
      </c>
      <c r="M17" s="66">
        <v>-0.05</v>
      </c>
      <c r="N17" s="66">
        <v>0.17</v>
      </c>
      <c r="O17" s="66">
        <v>0.93</v>
      </c>
      <c r="P17" s="66">
        <v>2.63</v>
      </c>
      <c r="Q17" s="76">
        <v>2.92</v>
      </c>
      <c r="S17" s="118">
        <v>2021</v>
      </c>
      <c r="T17" s="120" t="s">
        <v>91</v>
      </c>
      <c r="U17" s="116">
        <v>1.0013452700000001</v>
      </c>
    </row>
    <row r="18" spans="1:22" x14ac:dyDescent="0.25">
      <c r="A18" s="94"/>
      <c r="B18" s="67" t="s">
        <v>75</v>
      </c>
      <c r="C18" s="66">
        <v>5233.07</v>
      </c>
      <c r="D18" s="66">
        <v>0.1</v>
      </c>
      <c r="E18" s="66">
        <v>0.17</v>
      </c>
      <c r="F18" s="66">
        <v>0.5</v>
      </c>
      <c r="G18" s="66">
        <v>2.6</v>
      </c>
      <c r="H18" s="76">
        <v>2.54</v>
      </c>
      <c r="J18" s="91"/>
      <c r="K18" s="67" t="s">
        <v>75</v>
      </c>
      <c r="L18" s="66">
        <v>5355.23</v>
      </c>
      <c r="M18" s="66">
        <v>0.04</v>
      </c>
      <c r="N18" s="66">
        <v>0.11</v>
      </c>
      <c r="O18" s="66">
        <v>0.37</v>
      </c>
      <c r="P18" s="66">
        <v>2.67</v>
      </c>
      <c r="Q18" s="76">
        <v>2.5499999999999998</v>
      </c>
      <c r="S18" s="118">
        <v>2021</v>
      </c>
      <c r="T18" s="120" t="s">
        <v>92</v>
      </c>
      <c r="U18" s="116">
        <v>1.0020108000000001</v>
      </c>
    </row>
    <row r="19" spans="1:22" x14ac:dyDescent="0.25">
      <c r="A19" s="94"/>
      <c r="B19" s="67" t="s">
        <v>76</v>
      </c>
      <c r="C19" s="66">
        <v>5259.76</v>
      </c>
      <c r="D19" s="66">
        <v>0.51</v>
      </c>
      <c r="E19" s="66">
        <v>0.56999999999999995</v>
      </c>
      <c r="F19" s="66">
        <v>0.88</v>
      </c>
      <c r="G19" s="66">
        <v>3.12</v>
      </c>
      <c r="H19" s="76">
        <v>3.27</v>
      </c>
      <c r="J19" s="91"/>
      <c r="K19" s="67" t="s">
        <v>76</v>
      </c>
      <c r="L19" s="66">
        <v>5384.15</v>
      </c>
      <c r="M19" s="66">
        <v>0.54</v>
      </c>
      <c r="N19" s="66">
        <v>0.53</v>
      </c>
      <c r="O19" s="66">
        <v>0.76</v>
      </c>
      <c r="P19" s="66">
        <v>3.22</v>
      </c>
      <c r="Q19" s="76">
        <v>3.37</v>
      </c>
      <c r="S19" s="118">
        <v>2021</v>
      </c>
      <c r="T19" s="119" t="s">
        <v>93</v>
      </c>
      <c r="U19" s="116">
        <v>1.00207785</v>
      </c>
    </row>
    <row r="20" spans="1:22" x14ac:dyDescent="0.25">
      <c r="A20" s="94"/>
      <c r="B20" s="67" t="s">
        <v>77</v>
      </c>
      <c r="C20" s="66">
        <v>5320.25</v>
      </c>
      <c r="D20" s="66">
        <v>1.1499999999999999</v>
      </c>
      <c r="E20" s="66">
        <v>1.77</v>
      </c>
      <c r="F20" s="66">
        <v>2.0299999999999998</v>
      </c>
      <c r="G20" s="66">
        <v>4.3099999999999996</v>
      </c>
      <c r="H20" s="76">
        <v>4.3099999999999996</v>
      </c>
      <c r="J20" s="105"/>
      <c r="K20" s="70" t="s">
        <v>77</v>
      </c>
      <c r="L20" s="71">
        <v>5449.84</v>
      </c>
      <c r="M20" s="71">
        <v>1.22</v>
      </c>
      <c r="N20" s="71">
        <v>1.81</v>
      </c>
      <c r="O20" s="71">
        <v>1.98</v>
      </c>
      <c r="P20" s="71">
        <v>4.4800000000000004</v>
      </c>
      <c r="Q20" s="106">
        <v>4.4800000000000004</v>
      </c>
      <c r="S20" s="118">
        <v>2021</v>
      </c>
      <c r="T20" s="120" t="s">
        <v>94</v>
      </c>
      <c r="U20" s="116">
        <v>1.0027032600000001</v>
      </c>
    </row>
    <row r="21" spans="1:22" x14ac:dyDescent="0.25">
      <c r="A21" s="94"/>
      <c r="B21" s="67"/>
      <c r="C21" s="66"/>
      <c r="D21" s="66"/>
      <c r="E21" s="66"/>
      <c r="F21" s="66"/>
      <c r="G21" s="66"/>
      <c r="H21" s="76"/>
      <c r="J21" s="107"/>
      <c r="K21" s="72"/>
      <c r="L21" s="71" t="s">
        <v>84</v>
      </c>
      <c r="M21" s="71" t="s">
        <v>84</v>
      </c>
      <c r="N21" s="71" t="s">
        <v>84</v>
      </c>
      <c r="O21" s="71" t="s">
        <v>84</v>
      </c>
      <c r="P21" s="71" t="s">
        <v>84</v>
      </c>
      <c r="Q21" s="106" t="s">
        <v>84</v>
      </c>
      <c r="S21" s="118">
        <v>2021</v>
      </c>
      <c r="T21" s="120" t="s">
        <v>95</v>
      </c>
      <c r="U21" s="116">
        <v>1.0030777900000001</v>
      </c>
    </row>
    <row r="22" spans="1:22" x14ac:dyDescent="0.25">
      <c r="A22" s="91">
        <v>2020</v>
      </c>
      <c r="B22" s="92" t="s">
        <v>66</v>
      </c>
      <c r="C22" s="66">
        <v>5331.42</v>
      </c>
      <c r="D22" s="66">
        <v>0.21</v>
      </c>
      <c r="E22" s="66">
        <v>1.88</v>
      </c>
      <c r="F22" s="66">
        <v>2.0499999999999998</v>
      </c>
      <c r="G22" s="66">
        <v>0.21</v>
      </c>
      <c r="H22" s="76">
        <v>4.1900000000000004</v>
      </c>
      <c r="J22" s="94">
        <v>2020</v>
      </c>
      <c r="K22" s="73" t="s">
        <v>66</v>
      </c>
      <c r="L22" s="71">
        <v>5460.19</v>
      </c>
      <c r="M22" s="71">
        <v>0.19</v>
      </c>
      <c r="N22" s="71">
        <v>1.96</v>
      </c>
      <c r="O22" s="71">
        <v>2.0699999999999998</v>
      </c>
      <c r="P22" s="71">
        <v>0.19</v>
      </c>
      <c r="Q22" s="106">
        <v>4.3</v>
      </c>
      <c r="S22" s="118">
        <v>2021</v>
      </c>
      <c r="T22" s="119" t="s">
        <v>96</v>
      </c>
      <c r="U22" s="116">
        <v>1.00355616</v>
      </c>
    </row>
    <row r="23" spans="1:22" x14ac:dyDescent="0.25">
      <c r="A23" s="94"/>
      <c r="B23" s="67" t="s">
        <v>67</v>
      </c>
      <c r="C23" s="66">
        <v>5344.75</v>
      </c>
      <c r="D23" s="66">
        <v>0.25</v>
      </c>
      <c r="E23" s="66">
        <v>1.62</v>
      </c>
      <c r="F23" s="66">
        <v>2.2000000000000002</v>
      </c>
      <c r="G23" s="66">
        <v>0.46</v>
      </c>
      <c r="H23" s="76">
        <v>4.01</v>
      </c>
      <c r="J23" s="94"/>
      <c r="K23" s="74" t="s">
        <v>67</v>
      </c>
      <c r="L23" s="71">
        <v>5469.47</v>
      </c>
      <c r="M23" s="71">
        <v>0.17</v>
      </c>
      <c r="N23" s="71">
        <v>1.58</v>
      </c>
      <c r="O23" s="71">
        <v>2.12</v>
      </c>
      <c r="P23" s="71">
        <v>0.36</v>
      </c>
      <c r="Q23" s="106">
        <v>3.92</v>
      </c>
      <c r="S23" s="118">
        <v>2021</v>
      </c>
      <c r="T23" s="120" t="s">
        <v>97</v>
      </c>
      <c r="U23" s="116">
        <v>1.0042795200000001</v>
      </c>
    </row>
    <row r="24" spans="1:22" x14ac:dyDescent="0.25">
      <c r="A24" s="94"/>
      <c r="B24" s="67" t="s">
        <v>68</v>
      </c>
      <c r="C24" s="66">
        <v>5348.49</v>
      </c>
      <c r="D24" s="66">
        <v>7.0000000000000007E-2</v>
      </c>
      <c r="E24" s="66">
        <v>0.53</v>
      </c>
      <c r="F24" s="66">
        <v>2.31</v>
      </c>
      <c r="G24" s="66">
        <v>0.53</v>
      </c>
      <c r="H24" s="76">
        <v>3.3</v>
      </c>
      <c r="J24" s="94"/>
      <c r="K24" s="75" t="s">
        <v>68</v>
      </c>
      <c r="L24" s="71">
        <v>5479.32</v>
      </c>
      <c r="M24" s="71">
        <v>0.18</v>
      </c>
      <c r="N24" s="71">
        <v>0.54</v>
      </c>
      <c r="O24" s="71">
        <v>2.36</v>
      </c>
      <c r="P24" s="71">
        <v>0.54</v>
      </c>
      <c r="Q24" s="106">
        <v>3.31</v>
      </c>
      <c r="S24" s="118">
        <v>2021</v>
      </c>
      <c r="T24" s="120" t="s">
        <v>98</v>
      </c>
      <c r="U24" s="116">
        <v>1.0044199899999999</v>
      </c>
    </row>
    <row r="25" spans="1:22" x14ac:dyDescent="0.25">
      <c r="A25" s="94"/>
      <c r="B25" s="67" t="s">
        <v>69</v>
      </c>
      <c r="C25" s="66">
        <v>5331.91</v>
      </c>
      <c r="D25" s="66">
        <v>-0.31</v>
      </c>
      <c r="E25" s="66">
        <v>0.01</v>
      </c>
      <c r="F25" s="66">
        <v>1.89</v>
      </c>
      <c r="G25" s="66">
        <v>0.22</v>
      </c>
      <c r="H25" s="76">
        <v>2.4</v>
      </c>
      <c r="J25" s="94"/>
      <c r="K25" s="67" t="s">
        <v>69</v>
      </c>
      <c r="L25" s="66">
        <v>5466.72</v>
      </c>
      <c r="M25" s="66">
        <v>-0.23</v>
      </c>
      <c r="N25" s="66">
        <v>0.12</v>
      </c>
      <c r="O25" s="66">
        <v>2.08</v>
      </c>
      <c r="P25" s="66">
        <v>0.31</v>
      </c>
      <c r="Q25" s="76">
        <v>2.46</v>
      </c>
      <c r="S25" s="118">
        <v>2021</v>
      </c>
      <c r="T25" s="119" t="s">
        <v>99</v>
      </c>
      <c r="U25" s="116">
        <v>1.0048599600000001</v>
      </c>
    </row>
    <row r="26" spans="1:22" x14ac:dyDescent="0.25">
      <c r="A26" s="91"/>
      <c r="B26" s="92" t="s">
        <v>70</v>
      </c>
      <c r="C26" s="66">
        <v>5311.65</v>
      </c>
      <c r="D26" s="66">
        <v>-0.38</v>
      </c>
      <c r="E26" s="66">
        <v>-0.62</v>
      </c>
      <c r="F26" s="66">
        <v>0.99</v>
      </c>
      <c r="G26" s="66">
        <v>-0.16</v>
      </c>
      <c r="H26" s="76">
        <v>1.88</v>
      </c>
      <c r="J26" s="94"/>
      <c r="K26" s="67" t="s">
        <v>70</v>
      </c>
      <c r="L26" s="66">
        <v>5453.05</v>
      </c>
      <c r="M26" s="66">
        <v>-0.25</v>
      </c>
      <c r="N26" s="66">
        <v>-0.3</v>
      </c>
      <c r="O26" s="66">
        <v>1.28</v>
      </c>
      <c r="P26" s="66">
        <v>0.06</v>
      </c>
      <c r="Q26" s="76">
        <v>2.0499999999999998</v>
      </c>
      <c r="S26" s="118">
        <v>2021</v>
      </c>
      <c r="T26" s="120" t="s">
        <v>100</v>
      </c>
      <c r="U26" s="116">
        <v>1.00586749</v>
      </c>
    </row>
    <row r="27" spans="1:22" x14ac:dyDescent="0.25">
      <c r="A27" s="94"/>
      <c r="B27" s="67" t="s">
        <v>71</v>
      </c>
      <c r="C27" s="66">
        <v>5325.46</v>
      </c>
      <c r="D27" s="66">
        <v>0.26</v>
      </c>
      <c r="E27" s="66">
        <v>-0.43</v>
      </c>
      <c r="F27" s="66">
        <v>0.1</v>
      </c>
      <c r="G27" s="66">
        <v>0.1</v>
      </c>
      <c r="H27" s="76">
        <v>2.13</v>
      </c>
      <c r="J27" s="94"/>
      <c r="K27" s="67" t="s">
        <v>71</v>
      </c>
      <c r="L27" s="66">
        <v>5469.41</v>
      </c>
      <c r="M27" s="66">
        <v>0.3</v>
      </c>
      <c r="N27" s="66">
        <v>-0.18</v>
      </c>
      <c r="O27" s="66">
        <v>0.36</v>
      </c>
      <c r="P27" s="66">
        <v>0.36</v>
      </c>
      <c r="Q27" s="76">
        <v>2.35</v>
      </c>
      <c r="S27" s="118">
        <v>2021</v>
      </c>
      <c r="T27" s="120" t="s">
        <v>101</v>
      </c>
      <c r="U27" s="116">
        <v>1.00769083</v>
      </c>
    </row>
    <row r="28" spans="1:22" x14ac:dyDescent="0.25">
      <c r="A28" s="94"/>
      <c r="B28" s="67" t="s">
        <v>72</v>
      </c>
      <c r="C28" s="66">
        <v>5344.63</v>
      </c>
      <c r="D28" s="66">
        <v>0.36</v>
      </c>
      <c r="E28" s="66">
        <v>0.24</v>
      </c>
      <c r="F28" s="66">
        <v>0.25</v>
      </c>
      <c r="G28" s="66">
        <v>0.46</v>
      </c>
      <c r="H28" s="76">
        <v>2.31</v>
      </c>
      <c r="J28" s="94"/>
      <c r="K28" s="67" t="s">
        <v>72</v>
      </c>
      <c r="L28" s="66">
        <v>5493.48</v>
      </c>
      <c r="M28" s="66">
        <v>0.44</v>
      </c>
      <c r="N28" s="66">
        <v>0.49</v>
      </c>
      <c r="O28" s="66">
        <v>0.61</v>
      </c>
      <c r="P28" s="66">
        <v>0.8</v>
      </c>
      <c r="Q28" s="76">
        <v>2.69</v>
      </c>
      <c r="S28" s="118">
        <v>2022</v>
      </c>
      <c r="T28" s="119" t="s">
        <v>90</v>
      </c>
      <c r="U28" s="116">
        <v>1.0073227</v>
      </c>
    </row>
    <row r="29" spans="1:22" x14ac:dyDescent="0.25">
      <c r="A29" s="94"/>
      <c r="B29" s="67" t="s">
        <v>73</v>
      </c>
      <c r="C29" s="66">
        <v>5357.46</v>
      </c>
      <c r="D29" s="66">
        <v>0.24</v>
      </c>
      <c r="E29" s="66">
        <v>0.86</v>
      </c>
      <c r="F29" s="66">
        <v>0.24</v>
      </c>
      <c r="G29" s="66">
        <v>0.7</v>
      </c>
      <c r="H29" s="76">
        <v>2.44</v>
      </c>
      <c r="J29" s="94"/>
      <c r="K29" s="67" t="s">
        <v>73</v>
      </c>
      <c r="L29" s="66">
        <v>5513.26</v>
      </c>
      <c r="M29" s="66">
        <v>0.36</v>
      </c>
      <c r="N29" s="66">
        <v>1.1000000000000001</v>
      </c>
      <c r="O29" s="66">
        <v>0.8</v>
      </c>
      <c r="P29" s="66">
        <v>1.1599999999999999</v>
      </c>
      <c r="Q29" s="76">
        <v>2.94</v>
      </c>
      <c r="S29" s="125" t="s">
        <v>87</v>
      </c>
      <c r="T29" s="121"/>
      <c r="U29" s="104"/>
      <c r="V29" t="s">
        <v>85</v>
      </c>
    </row>
    <row r="30" spans="1:22" x14ac:dyDescent="0.25">
      <c r="A30" s="94"/>
      <c r="B30" s="67" t="s">
        <v>74</v>
      </c>
      <c r="C30" s="66">
        <v>5391.75</v>
      </c>
      <c r="D30" s="66">
        <v>0.64</v>
      </c>
      <c r="E30" s="66">
        <v>1.24</v>
      </c>
      <c r="F30" s="66">
        <v>0.81</v>
      </c>
      <c r="G30" s="66">
        <v>1.34</v>
      </c>
      <c r="H30" s="76">
        <v>3.14</v>
      </c>
      <c r="J30" s="94"/>
      <c r="K30" s="67" t="s">
        <v>74</v>
      </c>
      <c r="L30" s="66">
        <v>5561.23</v>
      </c>
      <c r="M30" s="66">
        <v>0.87</v>
      </c>
      <c r="N30" s="66">
        <v>1.68</v>
      </c>
      <c r="O30" s="66">
        <v>1.49</v>
      </c>
      <c r="P30" s="66">
        <v>2.04</v>
      </c>
      <c r="Q30" s="76">
        <v>3.89</v>
      </c>
    </row>
    <row r="31" spans="1:22" x14ac:dyDescent="0.25">
      <c r="A31" s="91"/>
      <c r="B31" s="92" t="s">
        <v>75</v>
      </c>
      <c r="C31" s="66">
        <v>5438.12</v>
      </c>
      <c r="D31" s="66">
        <v>0.86</v>
      </c>
      <c r="E31" s="66">
        <v>1.75</v>
      </c>
      <c r="F31" s="66">
        <v>1.99</v>
      </c>
      <c r="G31" s="66">
        <v>2.2200000000000002</v>
      </c>
      <c r="H31" s="76">
        <v>3.92</v>
      </c>
      <c r="J31" s="94"/>
      <c r="K31" s="67" t="s">
        <v>75</v>
      </c>
      <c r="L31" s="66">
        <v>5610.72</v>
      </c>
      <c r="M31" s="66">
        <v>0.89</v>
      </c>
      <c r="N31" s="66">
        <v>2.13</v>
      </c>
      <c r="O31" s="66">
        <v>2.63</v>
      </c>
      <c r="P31" s="66">
        <v>2.95</v>
      </c>
      <c r="Q31" s="76">
        <v>4.7699999999999996</v>
      </c>
      <c r="S31"/>
      <c r="T31" s="119"/>
    </row>
    <row r="32" spans="1:22" x14ac:dyDescent="0.25">
      <c r="A32" s="94"/>
      <c r="B32" s="67" t="s">
        <v>76</v>
      </c>
      <c r="C32" s="66">
        <v>5486.52</v>
      </c>
      <c r="D32" s="66">
        <v>0.89</v>
      </c>
      <c r="E32" s="66">
        <v>2.41</v>
      </c>
      <c r="F32" s="66">
        <v>3.29</v>
      </c>
      <c r="G32" s="66">
        <v>3.13</v>
      </c>
      <c r="H32" s="76">
        <v>4.3099999999999996</v>
      </c>
      <c r="J32" s="94"/>
      <c r="K32" s="67" t="s">
        <v>76</v>
      </c>
      <c r="L32" s="76">
        <v>5664.02</v>
      </c>
      <c r="M32" s="76">
        <v>0.95</v>
      </c>
      <c r="N32" s="76">
        <v>2.73</v>
      </c>
      <c r="O32" s="76">
        <v>3.87</v>
      </c>
      <c r="P32" s="76">
        <v>3.93</v>
      </c>
      <c r="Q32" s="108">
        <v>5.2</v>
      </c>
      <c r="V32" t="s">
        <v>85</v>
      </c>
    </row>
    <row r="33" spans="1:19" x14ac:dyDescent="0.25">
      <c r="A33" s="94"/>
      <c r="B33" s="67" t="s">
        <v>77</v>
      </c>
      <c r="C33" s="66">
        <v>5560.59</v>
      </c>
      <c r="D33" s="66">
        <v>1.35</v>
      </c>
      <c r="E33" s="66">
        <v>3.13</v>
      </c>
      <c r="F33" s="66">
        <v>4.42</v>
      </c>
      <c r="G33" s="66">
        <v>4.5199999999999996</v>
      </c>
      <c r="H33" s="76">
        <v>4.5199999999999996</v>
      </c>
      <c r="J33" s="94"/>
      <c r="K33" s="67" t="s">
        <v>77</v>
      </c>
      <c r="L33" s="109">
        <v>5746.71</v>
      </c>
      <c r="M33" s="76">
        <v>1.46</v>
      </c>
      <c r="N33" s="76">
        <v>3.34</v>
      </c>
      <c r="O33" s="76">
        <v>5.07</v>
      </c>
      <c r="P33" s="76">
        <v>5.45</v>
      </c>
      <c r="Q33" s="108">
        <v>5.45</v>
      </c>
    </row>
    <row r="34" spans="1:19" x14ac:dyDescent="0.25">
      <c r="A34" s="91"/>
      <c r="B34" s="92"/>
      <c r="C34" s="66"/>
      <c r="D34" s="66"/>
      <c r="E34" s="66"/>
      <c r="F34" s="66"/>
      <c r="G34" s="66"/>
      <c r="H34" s="76"/>
      <c r="J34" s="94"/>
      <c r="K34" s="67"/>
      <c r="L34" s="76"/>
      <c r="M34" s="76"/>
      <c r="N34" s="76"/>
      <c r="O34" s="76"/>
      <c r="P34" s="76"/>
      <c r="Q34" s="108"/>
    </row>
    <row r="35" spans="1:19" x14ac:dyDescent="0.25">
      <c r="A35" s="91">
        <v>2021</v>
      </c>
      <c r="B35" s="92" t="s">
        <v>66</v>
      </c>
      <c r="C35" s="66">
        <v>5574.49</v>
      </c>
      <c r="D35" s="66">
        <v>0.25</v>
      </c>
      <c r="E35" s="66">
        <v>2.5099999999999998</v>
      </c>
      <c r="F35" s="66">
        <v>4.3</v>
      </c>
      <c r="G35" s="66">
        <v>0.25</v>
      </c>
      <c r="H35" s="76">
        <v>4.5599999999999996</v>
      </c>
      <c r="J35" s="94">
        <v>2021</v>
      </c>
      <c r="K35" s="77" t="s">
        <v>66</v>
      </c>
      <c r="L35" s="76">
        <v>5762.23</v>
      </c>
      <c r="M35" s="76">
        <v>0.27</v>
      </c>
      <c r="N35" s="76">
        <v>2.7</v>
      </c>
      <c r="O35" s="76">
        <v>4.8899999999999997</v>
      </c>
      <c r="P35" s="76">
        <v>0.27</v>
      </c>
      <c r="Q35" s="76">
        <v>5.53</v>
      </c>
      <c r="S35" s="126"/>
    </row>
    <row r="36" spans="1:19" x14ac:dyDescent="0.25">
      <c r="A36" s="91"/>
      <c r="B36" s="92" t="s">
        <v>67</v>
      </c>
      <c r="C36" s="66">
        <v>5622.43</v>
      </c>
      <c r="D36" s="66">
        <v>0.86</v>
      </c>
      <c r="E36" s="66">
        <v>2.48</v>
      </c>
      <c r="F36" s="66">
        <v>4.95</v>
      </c>
      <c r="G36" s="66">
        <v>1.1100000000000001</v>
      </c>
      <c r="H36" s="76">
        <v>5.2</v>
      </c>
      <c r="J36" s="94"/>
      <c r="K36" s="67" t="s">
        <v>67</v>
      </c>
      <c r="L36" s="66">
        <v>5809.48</v>
      </c>
      <c r="M36" s="66">
        <v>0.82</v>
      </c>
      <c r="N36" s="66">
        <v>2.57</v>
      </c>
      <c r="O36" s="66">
        <v>5.37</v>
      </c>
      <c r="P36" s="66">
        <v>1.0900000000000001</v>
      </c>
      <c r="Q36" s="76">
        <v>6.22</v>
      </c>
    </row>
    <row r="37" spans="1:19" x14ac:dyDescent="0.25">
      <c r="A37" s="91"/>
      <c r="B37" s="92" t="s">
        <v>68</v>
      </c>
      <c r="C37" s="66">
        <v>5674.72</v>
      </c>
      <c r="D37" s="66">
        <v>0.93</v>
      </c>
      <c r="E37" s="66">
        <v>2.0499999999999998</v>
      </c>
      <c r="F37" s="66">
        <v>5.25</v>
      </c>
      <c r="G37" s="66">
        <v>2.0499999999999998</v>
      </c>
      <c r="H37" s="76">
        <v>6.1</v>
      </c>
      <c r="J37" s="94"/>
      <c r="K37" s="78" t="s">
        <v>68</v>
      </c>
      <c r="L37" s="66">
        <v>5859.44</v>
      </c>
      <c r="M37" s="66">
        <v>0.86</v>
      </c>
      <c r="N37" s="66">
        <v>1.96</v>
      </c>
      <c r="O37" s="76">
        <v>5.36</v>
      </c>
      <c r="P37" s="76">
        <v>1.96</v>
      </c>
      <c r="Q37" s="108">
        <v>6.94</v>
      </c>
    </row>
    <row r="38" spans="1:19" x14ac:dyDescent="0.25">
      <c r="A38" s="91"/>
      <c r="B38" s="92" t="s">
        <v>69</v>
      </c>
      <c r="C38" s="66">
        <v>5692.31</v>
      </c>
      <c r="D38" s="66">
        <v>0.31</v>
      </c>
      <c r="E38" s="66">
        <v>2.11</v>
      </c>
      <c r="F38" s="66">
        <v>4.67</v>
      </c>
      <c r="G38" s="66">
        <v>2.37</v>
      </c>
      <c r="H38" s="76">
        <v>6.76</v>
      </c>
      <c r="J38" s="91"/>
      <c r="K38" s="92" t="s">
        <v>69</v>
      </c>
      <c r="L38" s="66">
        <v>5881.71</v>
      </c>
      <c r="M38" s="66">
        <v>0.38</v>
      </c>
      <c r="N38" s="66">
        <v>2.0699999999999998</v>
      </c>
      <c r="O38" s="66">
        <v>4.83</v>
      </c>
      <c r="P38" s="66">
        <v>2.35</v>
      </c>
      <c r="Q38" s="76">
        <v>7.59</v>
      </c>
    </row>
    <row r="39" spans="1:19" x14ac:dyDescent="0.25">
      <c r="A39" s="91"/>
      <c r="B39" s="92" t="s">
        <v>70</v>
      </c>
      <c r="C39" s="66">
        <v>5739.56</v>
      </c>
      <c r="D39" s="66">
        <v>0.83</v>
      </c>
      <c r="E39" s="66">
        <v>2.08</v>
      </c>
      <c r="F39" s="66">
        <v>4.6100000000000003</v>
      </c>
      <c r="G39" s="66">
        <v>3.22</v>
      </c>
      <c r="H39" s="76">
        <v>8.06</v>
      </c>
      <c r="J39" s="91"/>
      <c r="K39" s="92" t="s">
        <v>70</v>
      </c>
      <c r="L39" s="66">
        <v>5938.17</v>
      </c>
      <c r="M39" s="66">
        <v>0.96</v>
      </c>
      <c r="N39" s="66">
        <v>2.2200000000000002</v>
      </c>
      <c r="O39" s="66">
        <v>4.84</v>
      </c>
      <c r="P39" s="66">
        <v>3.33</v>
      </c>
      <c r="Q39" s="76">
        <v>8.9</v>
      </c>
    </row>
    <row r="40" spans="1:19" x14ac:dyDescent="0.25">
      <c r="A40" s="94"/>
      <c r="B40" s="67" t="s">
        <v>71</v>
      </c>
      <c r="C40" s="66">
        <v>5769.98</v>
      </c>
      <c r="D40" s="66">
        <v>0.53</v>
      </c>
      <c r="E40" s="66">
        <v>1.68</v>
      </c>
      <c r="F40" s="66">
        <v>3.77</v>
      </c>
      <c r="G40" s="66">
        <v>3.77</v>
      </c>
      <c r="H40" s="76">
        <v>8.35</v>
      </c>
      <c r="J40" s="91"/>
      <c r="K40" s="92" t="s">
        <v>71</v>
      </c>
      <c r="L40" s="66">
        <v>5973.8</v>
      </c>
      <c r="M40" s="66">
        <v>0.6</v>
      </c>
      <c r="N40" s="66">
        <v>1.95</v>
      </c>
      <c r="O40" s="66">
        <v>3.95</v>
      </c>
      <c r="P40" s="66">
        <v>3.95</v>
      </c>
      <c r="Q40" s="76">
        <v>9.2200000000000006</v>
      </c>
    </row>
    <row r="41" spans="1:19" x14ac:dyDescent="0.25">
      <c r="A41" s="94"/>
      <c r="B41" s="67" t="s">
        <v>72</v>
      </c>
      <c r="C41" s="66">
        <v>5825.37</v>
      </c>
      <c r="D41" s="66">
        <v>0.96</v>
      </c>
      <c r="E41" s="66">
        <v>2.34</v>
      </c>
      <c r="F41" s="66">
        <v>4.5</v>
      </c>
      <c r="G41" s="66">
        <v>4.76</v>
      </c>
      <c r="H41" s="76">
        <v>8.99</v>
      </c>
      <c r="J41" s="91"/>
      <c r="K41" s="92" t="s">
        <v>72</v>
      </c>
      <c r="L41" s="66">
        <v>6034.73</v>
      </c>
      <c r="M41" s="66">
        <v>1.02</v>
      </c>
      <c r="N41" s="66">
        <v>2.6</v>
      </c>
      <c r="O41" s="66">
        <v>4.7300000000000004</v>
      </c>
      <c r="P41" s="66">
        <v>5.01</v>
      </c>
      <c r="Q41" s="76">
        <v>9.85</v>
      </c>
    </row>
    <row r="42" spans="1:19" x14ac:dyDescent="0.25">
      <c r="A42" s="94"/>
      <c r="B42" s="67" t="s">
        <v>73</v>
      </c>
      <c r="C42" s="66">
        <v>5876.05</v>
      </c>
      <c r="D42" s="66">
        <v>0.87</v>
      </c>
      <c r="E42" s="66">
        <v>2.38</v>
      </c>
      <c r="F42" s="66">
        <v>4.51</v>
      </c>
      <c r="G42" s="66">
        <v>5.67</v>
      </c>
      <c r="H42" s="76">
        <v>9.68</v>
      </c>
      <c r="J42" s="91"/>
      <c r="K42" s="92" t="s">
        <v>73</v>
      </c>
      <c r="L42" s="66">
        <v>6087.84</v>
      </c>
      <c r="M42" s="66">
        <v>0.88</v>
      </c>
      <c r="N42" s="66">
        <v>2.52</v>
      </c>
      <c r="O42" s="66">
        <v>4.79</v>
      </c>
      <c r="P42" s="66">
        <v>5.94</v>
      </c>
      <c r="Q42" s="76">
        <v>10.42</v>
      </c>
    </row>
    <row r="43" spans="1:19" x14ac:dyDescent="0.25">
      <c r="A43" s="91"/>
      <c r="B43" s="92" t="s">
        <v>74</v>
      </c>
      <c r="C43" s="66">
        <v>5944.21</v>
      </c>
      <c r="D43" s="66">
        <v>1.1599999999999999</v>
      </c>
      <c r="E43" s="66">
        <v>3.02</v>
      </c>
      <c r="F43" s="66">
        <v>4.75</v>
      </c>
      <c r="G43" s="66">
        <v>6.9</v>
      </c>
      <c r="H43" s="76">
        <v>10.25</v>
      </c>
      <c r="J43" s="91"/>
      <c r="K43" s="92" t="s">
        <v>74</v>
      </c>
      <c r="L43" s="66">
        <v>6160.89</v>
      </c>
      <c r="M43" s="66">
        <v>1.2</v>
      </c>
      <c r="N43" s="66">
        <v>3.13</v>
      </c>
      <c r="O43" s="66">
        <v>5.14</v>
      </c>
      <c r="P43" s="66">
        <v>7.21</v>
      </c>
      <c r="Q43" s="76">
        <v>10.78</v>
      </c>
    </row>
    <row r="44" spans="1:19" x14ac:dyDescent="0.25">
      <c r="A44" s="94"/>
      <c r="B44" s="67" t="s">
        <v>75</v>
      </c>
      <c r="C44" s="66">
        <v>6018.51</v>
      </c>
      <c r="D44" s="66">
        <v>1.25</v>
      </c>
      <c r="E44" s="66">
        <v>3.32</v>
      </c>
      <c r="F44" s="66">
        <v>5.73</v>
      </c>
      <c r="G44" s="66">
        <v>8.24</v>
      </c>
      <c r="H44" s="76">
        <v>10.67</v>
      </c>
      <c r="J44" s="91"/>
      <c r="K44" s="92" t="s">
        <v>75</v>
      </c>
      <c r="L44" s="66">
        <v>6232.36</v>
      </c>
      <c r="M44" s="66">
        <v>1.1599999999999999</v>
      </c>
      <c r="N44" s="66">
        <v>3.27</v>
      </c>
      <c r="O44" s="66">
        <v>5.96</v>
      </c>
      <c r="P44" s="66">
        <v>8.4499999999999993</v>
      </c>
      <c r="Q44" s="76">
        <v>11.08</v>
      </c>
    </row>
    <row r="45" spans="1:19" x14ac:dyDescent="0.25">
      <c r="A45" s="91"/>
      <c r="B45" s="92" t="s">
        <v>76</v>
      </c>
      <c r="C45" s="66">
        <v>6075.69</v>
      </c>
      <c r="D45" s="66">
        <v>0.95</v>
      </c>
      <c r="E45" s="66">
        <v>3.4</v>
      </c>
      <c r="F45" s="66">
        <v>5.86</v>
      </c>
      <c r="G45" s="66">
        <v>9.26</v>
      </c>
      <c r="H45" s="76">
        <v>10.74</v>
      </c>
      <c r="J45" s="91"/>
      <c r="K45" s="67" t="s">
        <v>76</v>
      </c>
      <c r="L45" s="109">
        <v>6284.71</v>
      </c>
      <c r="M45" s="66">
        <v>0.84</v>
      </c>
      <c r="N45" s="66">
        <v>3.23</v>
      </c>
      <c r="O45" s="66">
        <v>5.84</v>
      </c>
      <c r="P45" s="66">
        <v>9.36</v>
      </c>
      <c r="Q45" s="76">
        <v>10.96</v>
      </c>
    </row>
    <row r="46" spans="1:19" x14ac:dyDescent="0.25">
      <c r="A46" s="91"/>
      <c r="B46" s="92" t="s">
        <v>77</v>
      </c>
      <c r="C46" s="66">
        <v>6120.04</v>
      </c>
      <c r="D46" s="66">
        <v>0.73</v>
      </c>
      <c r="E46" s="66">
        <v>2.96</v>
      </c>
      <c r="F46" s="66">
        <v>6.07</v>
      </c>
      <c r="G46" s="66">
        <v>10.06</v>
      </c>
      <c r="H46" s="76">
        <v>10.06</v>
      </c>
      <c r="J46" s="91"/>
      <c r="K46" s="67" t="s">
        <v>77</v>
      </c>
      <c r="L46" s="109">
        <v>6330.59</v>
      </c>
      <c r="M46" s="66">
        <v>0.73</v>
      </c>
      <c r="N46" s="66">
        <v>2.75</v>
      </c>
      <c r="O46" s="66">
        <v>5.97</v>
      </c>
      <c r="P46" s="66">
        <v>10.16</v>
      </c>
      <c r="Q46" s="76">
        <v>10.16</v>
      </c>
    </row>
    <row r="47" spans="1:19" x14ac:dyDescent="0.25">
      <c r="A47" s="91"/>
      <c r="B47" s="92"/>
      <c r="C47" s="66"/>
      <c r="D47" s="66"/>
      <c r="E47" s="66"/>
      <c r="F47" s="66"/>
      <c r="G47" s="66"/>
      <c r="H47" s="76"/>
      <c r="J47" s="94"/>
      <c r="K47" s="67"/>
      <c r="L47" s="76"/>
      <c r="M47" s="76"/>
      <c r="N47" s="76"/>
      <c r="O47" s="76"/>
      <c r="P47" s="76"/>
      <c r="Q47" s="108"/>
    </row>
    <row r="48" spans="1:19" x14ac:dyDescent="0.25">
      <c r="A48" s="91">
        <v>2022</v>
      </c>
      <c r="B48" s="92" t="s">
        <v>66</v>
      </c>
      <c r="C48" s="66">
        <v>6153.09</v>
      </c>
      <c r="D48" s="66">
        <v>0.54</v>
      </c>
      <c r="E48" s="66">
        <v>2.2400000000000002</v>
      </c>
      <c r="F48" s="66">
        <v>5.63</v>
      </c>
      <c r="G48" s="66">
        <v>0.54</v>
      </c>
      <c r="H48" s="76">
        <v>10.38</v>
      </c>
      <c r="J48" s="94">
        <v>2022</v>
      </c>
      <c r="K48" s="77" t="s">
        <v>66</v>
      </c>
      <c r="L48" s="76">
        <v>6373</v>
      </c>
      <c r="M48" s="76">
        <v>0.67</v>
      </c>
      <c r="N48" s="76">
        <v>2.2599999999999998</v>
      </c>
      <c r="O48" s="76">
        <v>5.61</v>
      </c>
      <c r="P48" s="76">
        <v>0.67</v>
      </c>
      <c r="Q48" s="76">
        <v>10.6</v>
      </c>
    </row>
    <row r="49" spans="1:18" x14ac:dyDescent="0.25">
      <c r="A49" s="94"/>
      <c r="B49" s="67" t="s">
        <v>67</v>
      </c>
      <c r="C49" s="66">
        <v>6215.24</v>
      </c>
      <c r="D49" s="66">
        <v>1.01</v>
      </c>
      <c r="E49" s="66">
        <v>2.2999999999999998</v>
      </c>
      <c r="F49" s="66">
        <v>5.77</v>
      </c>
      <c r="G49" s="66">
        <v>1.56</v>
      </c>
      <c r="H49" s="76">
        <v>10.54</v>
      </c>
      <c r="J49" s="94"/>
      <c r="K49" s="77" t="s">
        <v>67</v>
      </c>
      <c r="L49" s="76">
        <v>6436.73</v>
      </c>
      <c r="M49" s="76">
        <v>1</v>
      </c>
      <c r="N49" s="76">
        <v>2.42</v>
      </c>
      <c r="O49" s="76">
        <v>5.73</v>
      </c>
      <c r="P49" s="76">
        <v>1.68</v>
      </c>
      <c r="Q49" s="76">
        <v>10.8</v>
      </c>
    </row>
    <row r="50" spans="1:18" ht="15.75" thickBot="1" x14ac:dyDescent="0.3">
      <c r="A50" s="95"/>
      <c r="B50" s="68"/>
      <c r="C50" s="69"/>
      <c r="D50" s="69"/>
      <c r="E50" s="69"/>
      <c r="F50" s="69"/>
      <c r="G50" s="69"/>
      <c r="H50" s="96"/>
      <c r="J50" s="105"/>
      <c r="K50" s="70"/>
      <c r="L50" s="71"/>
      <c r="M50" s="71"/>
      <c r="N50" s="71"/>
      <c r="O50" s="71"/>
      <c r="P50" s="71"/>
      <c r="Q50" s="106"/>
    </row>
    <row r="51" spans="1:18" ht="15.75" thickTop="1" x14ac:dyDescent="0.25">
      <c r="A51" s="97" t="s">
        <v>78</v>
      </c>
      <c r="B51" s="98"/>
      <c r="C51" s="99"/>
      <c r="D51" s="98"/>
      <c r="E51" s="98"/>
      <c r="F51" s="98"/>
      <c r="G51" s="98"/>
      <c r="H51" s="100"/>
      <c r="J51" s="110" t="s">
        <v>78</v>
      </c>
      <c r="K51" s="79"/>
      <c r="L51" s="80"/>
      <c r="M51" s="80"/>
      <c r="N51" s="80"/>
      <c r="O51" s="80"/>
      <c r="P51" s="80"/>
      <c r="Q51" s="111"/>
    </row>
    <row r="52" spans="1:18" x14ac:dyDescent="0.25">
      <c r="A52" s="101" t="s">
        <v>79</v>
      </c>
      <c r="B52" s="98"/>
      <c r="C52" s="99"/>
      <c r="D52" s="98"/>
      <c r="E52" s="99"/>
      <c r="F52" s="98"/>
      <c r="G52" s="98"/>
      <c r="H52" s="100"/>
      <c r="J52" s="112" t="s">
        <v>79</v>
      </c>
      <c r="K52" s="98"/>
      <c r="L52" s="99"/>
      <c r="M52" s="98"/>
      <c r="N52" s="99"/>
      <c r="O52" s="98"/>
      <c r="P52" s="98"/>
      <c r="Q52" s="100"/>
    </row>
    <row r="53" spans="1:18" x14ac:dyDescent="0.25">
      <c r="A53" s="102" t="s">
        <v>80</v>
      </c>
      <c r="B53" s="103"/>
      <c r="C53" s="103"/>
      <c r="D53" s="103"/>
      <c r="E53" s="103"/>
      <c r="F53" s="103"/>
      <c r="G53" s="103"/>
      <c r="H53" s="104"/>
      <c r="I53" t="s">
        <v>85</v>
      </c>
      <c r="J53" s="102" t="s">
        <v>80</v>
      </c>
      <c r="K53" s="113"/>
      <c r="L53" s="114"/>
      <c r="M53" s="113"/>
      <c r="N53" s="114"/>
      <c r="O53" s="113"/>
      <c r="P53" s="113"/>
      <c r="Q53" s="115"/>
      <c r="R53" t="s">
        <v>85</v>
      </c>
    </row>
  </sheetData>
  <mergeCells count="5">
    <mergeCell ref="A2:H2"/>
    <mergeCell ref="D5:H5"/>
    <mergeCell ref="J2:Q2"/>
    <mergeCell ref="M5:Q5"/>
    <mergeCell ref="S2:U2"/>
  </mergeCells>
  <phoneticPr fontId="16"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1038-1F68-4EFE-A703-EE69E205C2D4}">
  <dimension ref="A1:O6"/>
  <sheetViews>
    <sheetView zoomScaleNormal="100" workbookViewId="0">
      <selection activeCell="A2" sqref="A2"/>
    </sheetView>
  </sheetViews>
  <sheetFormatPr defaultRowHeight="15" x14ac:dyDescent="0.25"/>
  <cols>
    <col min="1" max="1" width="29" customWidth="1"/>
    <col min="2" max="2" width="16.28515625" bestFit="1" customWidth="1"/>
    <col min="3" max="13" width="11.5703125" bestFit="1" customWidth="1"/>
    <col min="14" max="14" width="13.85546875" customWidth="1"/>
    <col min="15" max="15" width="13.42578125" customWidth="1"/>
  </cols>
  <sheetData>
    <row r="1" spans="1:15" x14ac:dyDescent="0.25">
      <c r="A1" s="1" t="s">
        <v>211</v>
      </c>
    </row>
    <row r="2" spans="1:15" x14ac:dyDescent="0.25">
      <c r="A2" s="6" t="s">
        <v>127</v>
      </c>
      <c r="B2" s="153">
        <v>44197</v>
      </c>
      <c r="C2" s="153">
        <v>44228</v>
      </c>
      <c r="D2" s="153">
        <v>44256</v>
      </c>
      <c r="E2" s="153">
        <v>44287</v>
      </c>
      <c r="F2" s="153">
        <v>44317</v>
      </c>
      <c r="G2" s="153">
        <v>44348</v>
      </c>
      <c r="H2" s="153">
        <v>44378</v>
      </c>
      <c r="I2" s="153">
        <v>44409</v>
      </c>
      <c r="J2" s="153">
        <v>44440</v>
      </c>
      <c r="K2" s="153">
        <v>44470</v>
      </c>
      <c r="L2" s="153">
        <v>44501</v>
      </c>
      <c r="M2" s="153">
        <v>44531</v>
      </c>
      <c r="N2" s="153" t="s">
        <v>108</v>
      </c>
      <c r="O2" s="153" t="s">
        <v>109</v>
      </c>
    </row>
    <row r="3" spans="1:15" x14ac:dyDescent="0.25">
      <c r="A3" s="29" t="s">
        <v>128</v>
      </c>
      <c r="B3" s="27">
        <v>44363528</v>
      </c>
      <c r="C3" s="27">
        <v>41452270</v>
      </c>
      <c r="D3" s="27">
        <v>43646813</v>
      </c>
      <c r="E3" s="27">
        <v>44554338</v>
      </c>
      <c r="F3" s="27">
        <v>43082983</v>
      </c>
      <c r="G3" s="27">
        <v>41440947</v>
      </c>
      <c r="H3" s="27">
        <v>40684447</v>
      </c>
      <c r="I3" s="27">
        <v>42431821</v>
      </c>
      <c r="J3" s="27">
        <v>43751588</v>
      </c>
      <c r="K3" s="27">
        <v>42474859</v>
      </c>
      <c r="L3" s="27">
        <v>43877593</v>
      </c>
      <c r="M3" s="27">
        <v>45835397</v>
      </c>
      <c r="N3" s="27">
        <v>517596584</v>
      </c>
      <c r="O3" s="135">
        <f>N3/$N$5</f>
        <v>0.56626620569040398</v>
      </c>
    </row>
    <row r="4" spans="1:15" x14ac:dyDescent="0.25">
      <c r="A4" s="29" t="s">
        <v>129</v>
      </c>
      <c r="B4" s="27">
        <v>33542998</v>
      </c>
      <c r="C4" s="27">
        <v>31715765</v>
      </c>
      <c r="D4" s="27">
        <v>33287085</v>
      </c>
      <c r="E4" s="27">
        <v>33886169</v>
      </c>
      <c r="F4" s="27">
        <v>32974144</v>
      </c>
      <c r="G4" s="27">
        <v>31904435</v>
      </c>
      <c r="H4" s="27">
        <v>31454943</v>
      </c>
      <c r="I4" s="27">
        <v>32697289</v>
      </c>
      <c r="J4" s="27">
        <v>33510230</v>
      </c>
      <c r="K4" s="27">
        <v>32668301</v>
      </c>
      <c r="L4" s="27">
        <v>33760420</v>
      </c>
      <c r="M4" s="27">
        <v>35053330</v>
      </c>
      <c r="N4" s="27">
        <v>396455109</v>
      </c>
      <c r="O4" s="135">
        <f>N4/$N$5</f>
        <v>0.43373379430959602</v>
      </c>
    </row>
    <row r="5" spans="1:15" s="1" customFormat="1" x14ac:dyDescent="0.25">
      <c r="A5" s="128" t="s">
        <v>130</v>
      </c>
      <c r="B5" s="154">
        <v>77906526</v>
      </c>
      <c r="C5" s="154">
        <v>73168035</v>
      </c>
      <c r="D5" s="154">
        <v>76933898</v>
      </c>
      <c r="E5" s="154">
        <v>78440507</v>
      </c>
      <c r="F5" s="154">
        <v>76057127</v>
      </c>
      <c r="G5" s="154">
        <v>73345382</v>
      </c>
      <c r="H5" s="154">
        <v>72139390</v>
      </c>
      <c r="I5" s="154">
        <v>75129110</v>
      </c>
      <c r="J5" s="154">
        <v>77261818</v>
      </c>
      <c r="K5" s="154">
        <v>75143160</v>
      </c>
      <c r="L5" s="154">
        <v>77638013</v>
      </c>
      <c r="M5" s="154">
        <v>80888727</v>
      </c>
      <c r="N5" s="154">
        <v>914051693</v>
      </c>
      <c r="O5" s="155">
        <f>SUM(O3:O4)</f>
        <v>1</v>
      </c>
    </row>
    <row r="6" spans="1:15" x14ac:dyDescent="0.25">
      <c r="A6" t="s">
        <v>131</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D1A9-87FD-4F19-81E9-628DB314970B}">
  <dimension ref="A2:P56"/>
  <sheetViews>
    <sheetView zoomScaleNormal="100" workbookViewId="0"/>
  </sheetViews>
  <sheetFormatPr defaultRowHeight="15" x14ac:dyDescent="0.25"/>
  <cols>
    <col min="1" max="1" width="40.85546875" bestFit="1" customWidth="1"/>
    <col min="2" max="2" width="18.140625" customWidth="1"/>
    <col min="3" max="3" width="14.42578125" customWidth="1"/>
    <col min="4" max="14" width="10.85546875" bestFit="1" customWidth="1"/>
    <col min="15" max="15" width="12.5703125" bestFit="1" customWidth="1"/>
    <col min="16" max="16" width="12.42578125" customWidth="1"/>
  </cols>
  <sheetData>
    <row r="2" spans="1:15" x14ac:dyDescent="0.25">
      <c r="A2" s="1" t="s">
        <v>150</v>
      </c>
    </row>
    <row r="4" spans="1:15" x14ac:dyDescent="0.25">
      <c r="A4" s="480" t="s">
        <v>185</v>
      </c>
      <c r="B4" s="480"/>
      <c r="C4" s="480"/>
      <c r="D4" s="480"/>
      <c r="E4" s="480"/>
      <c r="F4" s="480"/>
      <c r="G4" s="480"/>
      <c r="H4" s="480"/>
      <c r="I4" s="480"/>
      <c r="J4" s="480"/>
      <c r="K4" s="480"/>
      <c r="L4" s="480"/>
      <c r="M4" s="480"/>
      <c r="N4" s="480"/>
      <c r="O4" s="481"/>
    </row>
    <row r="5" spans="1:15" x14ac:dyDescent="0.25">
      <c r="A5" s="148" t="s">
        <v>103</v>
      </c>
      <c r="B5" s="148" t="s">
        <v>44</v>
      </c>
      <c r="C5" s="153">
        <v>44197</v>
      </c>
      <c r="D5" s="153">
        <v>44228</v>
      </c>
      <c r="E5" s="153">
        <v>44256</v>
      </c>
      <c r="F5" s="153">
        <v>44287</v>
      </c>
      <c r="G5" s="153">
        <v>44317</v>
      </c>
      <c r="H5" s="153">
        <v>44348</v>
      </c>
      <c r="I5" s="153">
        <v>44378</v>
      </c>
      <c r="J5" s="153">
        <v>44409</v>
      </c>
      <c r="K5" s="153">
        <v>44440</v>
      </c>
      <c r="L5" s="153">
        <v>44470</v>
      </c>
      <c r="M5" s="153">
        <v>44501</v>
      </c>
      <c r="N5" s="153">
        <v>44531</v>
      </c>
      <c r="O5" s="153" t="s">
        <v>108</v>
      </c>
    </row>
    <row r="6" spans="1:15" x14ac:dyDescent="0.25">
      <c r="A6" s="19" t="s">
        <v>174</v>
      </c>
      <c r="B6" s="19"/>
      <c r="C6" s="19"/>
      <c r="D6" s="19"/>
      <c r="E6" s="19"/>
      <c r="F6" s="19"/>
      <c r="G6" s="19"/>
      <c r="H6" s="19"/>
      <c r="I6" s="19"/>
      <c r="J6" s="19"/>
      <c r="K6" s="19"/>
      <c r="L6" s="19"/>
      <c r="M6" s="19"/>
      <c r="N6" s="19"/>
      <c r="O6" s="19"/>
    </row>
    <row r="7" spans="1:15" x14ac:dyDescent="0.25">
      <c r="A7" s="159" t="s">
        <v>136</v>
      </c>
      <c r="B7" s="160" t="s">
        <v>137</v>
      </c>
      <c r="C7" s="161">
        <f>C15+C16+C17+C18</f>
        <v>45564270.419999868</v>
      </c>
      <c r="D7" s="161">
        <f>D15+D16+D17+D18</f>
        <v>39708480.68</v>
      </c>
      <c r="E7" s="161">
        <f t="shared" ref="E7:O7" si="0">E15+E16+E17+E18</f>
        <v>37657593.419999987</v>
      </c>
      <c r="F7" s="161">
        <f t="shared" si="0"/>
        <v>41015418.620000042</v>
      </c>
      <c r="G7" s="161">
        <f t="shared" si="0"/>
        <v>38066472.770000033</v>
      </c>
      <c r="H7" s="161">
        <f t="shared" si="0"/>
        <v>41041447.909999952</v>
      </c>
      <c r="I7" s="161">
        <f t="shared" si="0"/>
        <v>42368848.55999992</v>
      </c>
      <c r="J7" s="161">
        <f t="shared" si="0"/>
        <v>49681629.599999934</v>
      </c>
      <c r="K7" s="161">
        <f t="shared" si="0"/>
        <v>51528344.020000078</v>
      </c>
      <c r="L7" s="161">
        <f t="shared" si="0"/>
        <v>53981095.320000082</v>
      </c>
      <c r="M7" s="161">
        <f t="shared" si="0"/>
        <v>54939684.219999947</v>
      </c>
      <c r="N7" s="161">
        <f t="shared" si="0"/>
        <v>73270370.89000006</v>
      </c>
      <c r="O7" s="161">
        <f t="shared" si="0"/>
        <v>568823656.42999983</v>
      </c>
    </row>
    <row r="8" spans="1:15" x14ac:dyDescent="0.25">
      <c r="A8" s="159" t="s">
        <v>138</v>
      </c>
      <c r="B8" s="160" t="s">
        <v>137</v>
      </c>
      <c r="C8" s="161">
        <f>C12+C13</f>
        <v>9961431.3999999911</v>
      </c>
      <c r="D8" s="161">
        <f>D12+D13</f>
        <v>11841486.489999993</v>
      </c>
      <c r="E8" s="161">
        <f t="shared" ref="E8:N8" si="1">E12+E13</f>
        <v>12429023.539999988</v>
      </c>
      <c r="F8" s="161">
        <f t="shared" si="1"/>
        <v>13665600.009999998</v>
      </c>
      <c r="G8" s="161">
        <f t="shared" si="1"/>
        <v>11432878.039999988</v>
      </c>
      <c r="H8" s="161">
        <f t="shared" si="1"/>
        <v>9053847.3000000082</v>
      </c>
      <c r="I8" s="161">
        <f t="shared" si="1"/>
        <v>11787748.650000015</v>
      </c>
      <c r="J8" s="161">
        <f t="shared" si="1"/>
        <v>9511223.5399999991</v>
      </c>
      <c r="K8" s="161">
        <f t="shared" si="1"/>
        <v>11146303.199999996</v>
      </c>
      <c r="L8" s="161">
        <f t="shared" si="1"/>
        <v>11438267.269999996</v>
      </c>
      <c r="M8" s="161">
        <f t="shared" si="1"/>
        <v>12408720.080000017</v>
      </c>
      <c r="N8" s="161">
        <f t="shared" si="1"/>
        <v>15687534.179999981</v>
      </c>
      <c r="O8" s="161">
        <f>O12+O13</f>
        <v>140364063.69999999</v>
      </c>
    </row>
    <row r="9" spans="1:15" x14ac:dyDescent="0.25">
      <c r="A9" s="159" t="s">
        <v>139</v>
      </c>
      <c r="B9" s="160" t="s">
        <v>137</v>
      </c>
      <c r="C9" s="161">
        <f>C20+C21+C23+C25+C26+C28</f>
        <v>7662910.4600000028</v>
      </c>
      <c r="D9" s="161">
        <f t="shared" ref="D9:O9" si="2">D20+D21+D23+D25+D26+D28</f>
        <v>7949854.8199999984</v>
      </c>
      <c r="E9" s="161">
        <f t="shared" si="2"/>
        <v>7804937.1100000013</v>
      </c>
      <c r="F9" s="161">
        <f t="shared" si="2"/>
        <v>8389234.7100000009</v>
      </c>
      <c r="G9" s="161">
        <f t="shared" si="2"/>
        <v>7978778.4700000025</v>
      </c>
      <c r="H9" s="161">
        <f t="shared" si="2"/>
        <v>8064666.860000005</v>
      </c>
      <c r="I9" s="161">
        <f t="shared" si="2"/>
        <v>7703106.6699999962</v>
      </c>
      <c r="J9" s="161">
        <f t="shared" si="2"/>
        <v>8829398.6000000015</v>
      </c>
      <c r="K9" s="161">
        <f t="shared" si="2"/>
        <v>8153234.3100000015</v>
      </c>
      <c r="L9" s="161">
        <f t="shared" si="2"/>
        <v>9150695.2400000058</v>
      </c>
      <c r="M9" s="161">
        <f t="shared" si="2"/>
        <v>9454297.620000001</v>
      </c>
      <c r="N9" s="161">
        <f t="shared" si="2"/>
        <v>8456750.5400000066</v>
      </c>
      <c r="O9" s="161">
        <f t="shared" si="2"/>
        <v>99597865.410000011</v>
      </c>
    </row>
    <row r="10" spans="1:15" x14ac:dyDescent="0.25">
      <c r="A10" s="24" t="s">
        <v>175</v>
      </c>
      <c r="B10" s="24"/>
      <c r="C10" s="24"/>
      <c r="D10" s="24"/>
      <c r="E10" s="24"/>
      <c r="F10" s="24"/>
      <c r="G10" s="24"/>
      <c r="H10" s="24"/>
      <c r="I10" s="24"/>
      <c r="J10" s="24"/>
      <c r="K10" s="24"/>
      <c r="L10" s="24"/>
      <c r="M10" s="24"/>
      <c r="N10" s="24"/>
      <c r="O10" s="24"/>
    </row>
    <row r="11" spans="1:15" x14ac:dyDescent="0.25">
      <c r="A11" s="165" t="s">
        <v>176</v>
      </c>
      <c r="B11" s="159"/>
      <c r="C11" s="159"/>
      <c r="D11" s="159"/>
      <c r="E11" s="159"/>
      <c r="F11" s="159"/>
      <c r="G11" s="159"/>
      <c r="H11" s="159"/>
      <c r="I11" s="159"/>
      <c r="J11" s="159"/>
      <c r="K11" s="159"/>
      <c r="L11" s="159"/>
      <c r="M11" s="159"/>
      <c r="N11" s="159"/>
      <c r="O11" s="159"/>
    </row>
    <row r="12" spans="1:15" x14ac:dyDescent="0.25">
      <c r="A12" s="163" t="s">
        <v>140</v>
      </c>
      <c r="B12" s="164">
        <v>207</v>
      </c>
      <c r="C12" s="181">
        <v>6255853.4299999923</v>
      </c>
      <c r="D12" s="181">
        <v>7858262.1299999943</v>
      </c>
      <c r="E12" s="181">
        <v>6665350.3899999931</v>
      </c>
      <c r="F12" s="181">
        <v>8268265.8900000006</v>
      </c>
      <c r="G12" s="181">
        <v>6260021.499999987</v>
      </c>
      <c r="H12" s="181">
        <v>5226846.1400000062</v>
      </c>
      <c r="I12" s="181">
        <v>6057976.3800000148</v>
      </c>
      <c r="J12" s="181">
        <v>4510752.879999999</v>
      </c>
      <c r="K12" s="181">
        <v>5982594.6299999934</v>
      </c>
      <c r="L12" s="181">
        <v>6798708.5299999947</v>
      </c>
      <c r="M12" s="181">
        <v>6773588.9700000137</v>
      </c>
      <c r="N12" s="181">
        <v>9035688.4499999806</v>
      </c>
      <c r="O12" s="182">
        <f>SUM(C12:N12)</f>
        <v>79693909.319999993</v>
      </c>
    </row>
    <row r="13" spans="1:15" x14ac:dyDescent="0.25">
      <c r="A13" s="163" t="s">
        <v>141</v>
      </c>
      <c r="B13" s="164">
        <v>207</v>
      </c>
      <c r="C13" s="181">
        <v>3705577.9699999993</v>
      </c>
      <c r="D13" s="181">
        <v>3983224.359999998</v>
      </c>
      <c r="E13" s="181">
        <v>5763673.1499999948</v>
      </c>
      <c r="F13" s="181">
        <v>5397334.1199999973</v>
      </c>
      <c r="G13" s="181">
        <v>5172856.540000001</v>
      </c>
      <c r="H13" s="181">
        <v>3827001.160000002</v>
      </c>
      <c r="I13" s="181">
        <v>5729772.2700000005</v>
      </c>
      <c r="J13" s="181">
        <v>5000470.6600000011</v>
      </c>
      <c r="K13" s="181">
        <v>5163708.5700000012</v>
      </c>
      <c r="L13" s="181">
        <v>4639558.7400000021</v>
      </c>
      <c r="M13" s="181">
        <v>5635131.1100000022</v>
      </c>
      <c r="N13" s="181">
        <v>6651845.7300000014</v>
      </c>
      <c r="O13" s="182">
        <f>SUM(C13:N13)</f>
        <v>60670154.38000001</v>
      </c>
    </row>
    <row r="14" spans="1:15" x14ac:dyDescent="0.25">
      <c r="A14" s="165" t="s">
        <v>177</v>
      </c>
      <c r="B14" s="159"/>
      <c r="C14" s="159"/>
      <c r="D14" s="159"/>
      <c r="E14" s="159"/>
      <c r="F14" s="159"/>
      <c r="G14" s="159"/>
      <c r="H14" s="159"/>
      <c r="I14" s="159"/>
      <c r="J14" s="159"/>
      <c r="K14" s="159"/>
      <c r="L14" s="159"/>
      <c r="M14" s="159"/>
      <c r="N14" s="159"/>
      <c r="O14" s="159"/>
    </row>
    <row r="15" spans="1:15" x14ac:dyDescent="0.25">
      <c r="A15" s="163" t="s">
        <v>142</v>
      </c>
      <c r="B15" s="164">
        <v>310</v>
      </c>
      <c r="C15" s="181">
        <v>39752469.939999864</v>
      </c>
      <c r="D15" s="181">
        <v>33619759.609999992</v>
      </c>
      <c r="E15" s="181">
        <v>32739901.689999994</v>
      </c>
      <c r="F15" s="181">
        <v>36064330.250000037</v>
      </c>
      <c r="G15" s="181">
        <v>33586730.50000003</v>
      </c>
      <c r="H15" s="181">
        <v>36165278.249999955</v>
      </c>
      <c r="I15" s="181">
        <v>36864230.529999919</v>
      </c>
      <c r="J15" s="181">
        <v>43529811.309999935</v>
      </c>
      <c r="K15" s="181">
        <v>45184439.380000077</v>
      </c>
      <c r="L15" s="181">
        <v>47456903.690000087</v>
      </c>
      <c r="M15" s="181">
        <v>47695742.699999951</v>
      </c>
      <c r="N15" s="181">
        <v>50102361.060000077</v>
      </c>
      <c r="O15" s="182">
        <f>SUM(C15:N15)</f>
        <v>482761958.90999985</v>
      </c>
    </row>
    <row r="16" spans="1:15" x14ac:dyDescent="0.25">
      <c r="A16" s="163" t="s">
        <v>143</v>
      </c>
      <c r="B16" s="164">
        <v>310</v>
      </c>
      <c r="C16" s="181">
        <v>5166193.0800000047</v>
      </c>
      <c r="D16" s="181">
        <v>5483255.2400000067</v>
      </c>
      <c r="E16" s="181">
        <v>4400657.6399999997</v>
      </c>
      <c r="F16" s="181">
        <v>4588464.0300000012</v>
      </c>
      <c r="G16" s="181">
        <v>4153814.4600000009</v>
      </c>
      <c r="H16" s="181">
        <v>4579082.04</v>
      </c>
      <c r="I16" s="181">
        <v>5130738.8499999996</v>
      </c>
      <c r="J16" s="181">
        <v>5690892.660000002</v>
      </c>
      <c r="K16" s="181">
        <v>5807737.6799999997</v>
      </c>
      <c r="L16" s="181">
        <v>6036098.5499999989</v>
      </c>
      <c r="M16" s="181">
        <v>6749515.7900000028</v>
      </c>
      <c r="N16" s="181">
        <v>6216451.2599999979</v>
      </c>
      <c r="O16" s="182">
        <f>SUM(C16:N16)</f>
        <v>64002901.280000009</v>
      </c>
    </row>
    <row r="17" spans="1:16" x14ac:dyDescent="0.25">
      <c r="A17" s="163" t="s">
        <v>144</v>
      </c>
      <c r="B17" s="164">
        <v>310</v>
      </c>
      <c r="C17" s="181">
        <v>454268.57999999978</v>
      </c>
      <c r="D17" s="181">
        <v>359399.32000000024</v>
      </c>
      <c r="E17" s="181">
        <v>352198.51000000007</v>
      </c>
      <c r="F17" s="181">
        <v>362624.33999999997</v>
      </c>
      <c r="G17" s="181">
        <v>273886.59000000014</v>
      </c>
      <c r="H17" s="181">
        <v>297087.62</v>
      </c>
      <c r="I17" s="181">
        <v>328443.38000000006</v>
      </c>
      <c r="J17" s="181">
        <v>349332.7199999998</v>
      </c>
      <c r="K17" s="181">
        <v>406590.91000000032</v>
      </c>
      <c r="L17" s="181">
        <v>378897.27999999997</v>
      </c>
      <c r="M17" s="181">
        <v>405235.29999999993</v>
      </c>
      <c r="N17" s="181">
        <v>16780876.909999985</v>
      </c>
      <c r="O17" s="182">
        <f>SUM(C17:N17)</f>
        <v>20748841.459999986</v>
      </c>
    </row>
    <row r="18" spans="1:16" x14ac:dyDescent="0.25">
      <c r="A18" s="163" t="s">
        <v>145</v>
      </c>
      <c r="B18" s="164">
        <v>310</v>
      </c>
      <c r="C18" s="181">
        <v>191338.82</v>
      </c>
      <c r="D18" s="181">
        <v>246066.51</v>
      </c>
      <c r="E18" s="181">
        <v>164835.57999999999</v>
      </c>
      <c r="F18" s="181">
        <v>0</v>
      </c>
      <c r="G18" s="181">
        <v>52041.22</v>
      </c>
      <c r="H18" s="181">
        <v>0</v>
      </c>
      <c r="I18" s="181">
        <v>45435.8</v>
      </c>
      <c r="J18" s="181">
        <v>111592.91</v>
      </c>
      <c r="K18" s="181">
        <v>129576.05</v>
      </c>
      <c r="L18" s="181">
        <v>109195.8</v>
      </c>
      <c r="M18" s="181">
        <v>89190.43</v>
      </c>
      <c r="N18" s="181">
        <v>170681.66</v>
      </c>
      <c r="O18" s="182">
        <f>SUM(C18:N18)</f>
        <v>1309954.78</v>
      </c>
    </row>
    <row r="19" spans="1:16" x14ac:dyDescent="0.25">
      <c r="A19" s="165" t="s">
        <v>178</v>
      </c>
      <c r="B19" s="159"/>
      <c r="C19" s="159"/>
      <c r="D19" s="159"/>
      <c r="E19" s="159"/>
      <c r="F19" s="159"/>
      <c r="G19" s="159"/>
      <c r="H19" s="159"/>
      <c r="I19" s="159"/>
      <c r="J19" s="159"/>
      <c r="K19" s="159"/>
      <c r="L19" s="159"/>
      <c r="M19" s="159"/>
      <c r="N19" s="159"/>
      <c r="O19" s="159"/>
    </row>
    <row r="20" spans="1:16" x14ac:dyDescent="0.25">
      <c r="A20" s="163" t="s">
        <v>146</v>
      </c>
      <c r="B20" s="164">
        <v>414</v>
      </c>
      <c r="C20" s="181">
        <v>5213370.1100000013</v>
      </c>
      <c r="D20" s="181">
        <v>5431310.3299999973</v>
      </c>
      <c r="E20" s="181">
        <v>4801946.47</v>
      </c>
      <c r="F20" s="181">
        <v>5938706.7999999989</v>
      </c>
      <c r="G20" s="181">
        <v>5532624.0900000017</v>
      </c>
      <c r="H20" s="181">
        <v>5601644.8000000045</v>
      </c>
      <c r="I20" s="181">
        <v>5360335.9099999946</v>
      </c>
      <c r="J20" s="181">
        <v>6175246.0800000001</v>
      </c>
      <c r="K20" s="181">
        <v>5663106.0800000001</v>
      </c>
      <c r="L20" s="181">
        <v>6667393.9700000053</v>
      </c>
      <c r="M20" s="181">
        <v>6967541.6599999992</v>
      </c>
      <c r="N20" s="181">
        <v>5917936.3400000045</v>
      </c>
      <c r="O20" s="182">
        <f>SUM(C20:N20)</f>
        <v>69271162.640000001</v>
      </c>
    </row>
    <row r="21" spans="1:16" x14ac:dyDescent="0.25">
      <c r="A21" s="163" t="s">
        <v>186</v>
      </c>
      <c r="B21" s="164"/>
      <c r="C21" s="181">
        <f>-D50</f>
        <v>-143877.79</v>
      </c>
      <c r="D21" s="181">
        <f t="shared" ref="D21:N21" si="3">-E50</f>
        <v>-143877.79</v>
      </c>
      <c r="E21" s="181">
        <f t="shared" si="3"/>
        <v>-143877.79</v>
      </c>
      <c r="F21" s="181">
        <f t="shared" si="3"/>
        <v>-143877.79</v>
      </c>
      <c r="G21" s="181">
        <f t="shared" si="3"/>
        <v>-143877.79</v>
      </c>
      <c r="H21" s="181">
        <f t="shared" si="3"/>
        <v>-143877.79</v>
      </c>
      <c r="I21" s="181">
        <f t="shared" si="3"/>
        <v>-143877.79</v>
      </c>
      <c r="J21" s="181">
        <f t="shared" si="3"/>
        <v>-143877.79</v>
      </c>
      <c r="K21" s="181">
        <f t="shared" si="3"/>
        <v>-143877.79</v>
      </c>
      <c r="L21" s="181">
        <f t="shared" si="3"/>
        <v>-143877.79</v>
      </c>
      <c r="M21" s="181">
        <f t="shared" si="3"/>
        <v>-143877.79</v>
      </c>
      <c r="N21" s="181">
        <f t="shared" si="3"/>
        <v>-143877.79</v>
      </c>
      <c r="O21" s="182">
        <f>SUM(C21:N21)</f>
        <v>-1726533.4800000002</v>
      </c>
    </row>
    <row r="22" spans="1:16" x14ac:dyDescent="0.25">
      <c r="A22" s="165" t="s">
        <v>179</v>
      </c>
      <c r="B22" s="159"/>
      <c r="C22" s="159"/>
      <c r="D22" s="159"/>
      <c r="E22" s="159"/>
      <c r="F22" s="159"/>
      <c r="G22" s="159"/>
      <c r="H22" s="159"/>
      <c r="I22" s="159"/>
      <c r="J22" s="159"/>
      <c r="K22" s="159"/>
      <c r="L22" s="159"/>
      <c r="M22" s="159"/>
      <c r="N22" s="159"/>
      <c r="O22" s="159"/>
    </row>
    <row r="23" spans="1:16" x14ac:dyDescent="0.25">
      <c r="A23" s="163" t="s">
        <v>147</v>
      </c>
      <c r="B23" s="164">
        <v>421</v>
      </c>
      <c r="C23" s="181">
        <v>119891.04000000001</v>
      </c>
      <c r="D23" s="181">
        <v>188880.68</v>
      </c>
      <c r="E23" s="181">
        <v>673326.83</v>
      </c>
      <c r="F23" s="181">
        <v>137057.41999999998</v>
      </c>
      <c r="G23" s="181">
        <v>120538.91</v>
      </c>
      <c r="H23" s="181">
        <v>137406.58999999997</v>
      </c>
      <c r="I23" s="181">
        <v>17155.29</v>
      </c>
      <c r="J23" s="181">
        <v>328537.05</v>
      </c>
      <c r="K23" s="181">
        <v>144399.92000000001</v>
      </c>
      <c r="L23" s="181">
        <v>144678.63999999998</v>
      </c>
      <c r="M23" s="181">
        <v>144566.04999999999</v>
      </c>
      <c r="N23" s="181">
        <v>144259.54</v>
      </c>
      <c r="O23" s="182">
        <f>SUM(C23:N23)</f>
        <v>2300697.9599999995</v>
      </c>
    </row>
    <row r="24" spans="1:16" x14ac:dyDescent="0.25">
      <c r="A24" s="165" t="s">
        <v>180</v>
      </c>
      <c r="B24" s="159"/>
      <c r="C24" s="159"/>
      <c r="D24" s="159"/>
      <c r="E24" s="159"/>
      <c r="F24" s="159"/>
      <c r="G24" s="159"/>
      <c r="H24" s="159"/>
      <c r="I24" s="159"/>
      <c r="J24" s="159"/>
      <c r="K24" s="159"/>
      <c r="L24" s="159"/>
      <c r="M24" s="159"/>
      <c r="N24" s="159"/>
      <c r="O24" s="159"/>
    </row>
    <row r="25" spans="1:16" x14ac:dyDescent="0.25">
      <c r="A25" s="163" t="s">
        <v>148</v>
      </c>
      <c r="B25" s="164">
        <v>460</v>
      </c>
      <c r="C25" s="181">
        <v>261574.58999999997</v>
      </c>
      <c r="D25" s="181">
        <v>261574.58999999997</v>
      </c>
      <c r="E25" s="181">
        <v>261574.58999999997</v>
      </c>
      <c r="F25" s="181">
        <v>247311.66999999993</v>
      </c>
      <c r="G25" s="181">
        <v>258008.85000000003</v>
      </c>
      <c r="H25" s="181">
        <v>258008.85000000003</v>
      </c>
      <c r="I25" s="181">
        <v>258008.85000000003</v>
      </c>
      <c r="J25" s="181">
        <v>258008.85000000003</v>
      </c>
      <c r="K25" s="181">
        <v>274567.39000000007</v>
      </c>
      <c r="L25" s="181">
        <v>274570.31000000006</v>
      </c>
      <c r="M25" s="181">
        <v>274583.29000000004</v>
      </c>
      <c r="N25" s="181">
        <v>323393.74000000005</v>
      </c>
      <c r="O25" s="182">
        <f>SUM(C25:N25)</f>
        <v>3211185.5700000003</v>
      </c>
    </row>
    <row r="26" spans="1:16" x14ac:dyDescent="0.25">
      <c r="A26" s="163" t="s">
        <v>148</v>
      </c>
      <c r="B26" s="164">
        <v>460</v>
      </c>
      <c r="C26" s="181">
        <v>62541.929999999993</v>
      </c>
      <c r="D26" s="181">
        <v>62541.929999999993</v>
      </c>
      <c r="E26" s="181">
        <v>62541.929999999993</v>
      </c>
      <c r="F26" s="181">
        <v>60611.530000000013</v>
      </c>
      <c r="G26" s="181">
        <v>62059.330000000009</v>
      </c>
      <c r="H26" s="181">
        <v>62059.330000000009</v>
      </c>
      <c r="I26" s="181">
        <v>62059.330000000009</v>
      </c>
      <c r="J26" s="181">
        <v>62059.330000000009</v>
      </c>
      <c r="K26" s="181">
        <v>62059.330000000009</v>
      </c>
      <c r="L26" s="181">
        <v>62059.330000000009</v>
      </c>
      <c r="M26" s="181">
        <v>62059.330000000009</v>
      </c>
      <c r="N26" s="181">
        <v>62059.330000000009</v>
      </c>
      <c r="O26" s="182">
        <f>SUM(C26:N26)</f>
        <v>744711.96</v>
      </c>
    </row>
    <row r="27" spans="1:16" x14ac:dyDescent="0.25">
      <c r="A27" s="165" t="s">
        <v>181</v>
      </c>
      <c r="B27" s="159"/>
      <c r="C27" s="159"/>
      <c r="D27" s="159"/>
      <c r="E27" s="159"/>
      <c r="F27" s="159"/>
      <c r="G27" s="159"/>
      <c r="H27" s="159"/>
      <c r="I27" s="159"/>
      <c r="J27" s="159"/>
      <c r="K27" s="159"/>
      <c r="L27" s="159"/>
      <c r="M27" s="159"/>
      <c r="N27" s="159"/>
      <c r="O27" s="159"/>
    </row>
    <row r="28" spans="1:16" x14ac:dyDescent="0.25">
      <c r="A28" s="163" t="s">
        <v>149</v>
      </c>
      <c r="B28" s="164">
        <v>461</v>
      </c>
      <c r="C28" s="181">
        <v>2149410.5800000015</v>
      </c>
      <c r="D28" s="181">
        <v>2149425.0800000015</v>
      </c>
      <c r="E28" s="181">
        <v>2149425.0800000015</v>
      </c>
      <c r="F28" s="181">
        <v>2149425.0800000015</v>
      </c>
      <c r="G28" s="181">
        <v>2149425.0800000015</v>
      </c>
      <c r="H28" s="181">
        <v>2149425.0800000015</v>
      </c>
      <c r="I28" s="181">
        <v>2149425.0800000015</v>
      </c>
      <c r="J28" s="181">
        <v>2149425.0800000015</v>
      </c>
      <c r="K28" s="181">
        <v>2152979.3800000018</v>
      </c>
      <c r="L28" s="181">
        <v>2145870.7800000017</v>
      </c>
      <c r="M28" s="181">
        <v>2149425.0800000015</v>
      </c>
      <c r="N28" s="181">
        <v>2152979.3800000018</v>
      </c>
      <c r="O28" s="182">
        <f>SUM(C28:N28)</f>
        <v>25796640.76000002</v>
      </c>
    </row>
    <row r="31" spans="1:16" x14ac:dyDescent="0.25">
      <c r="A31" s="1" t="s">
        <v>184</v>
      </c>
    </row>
    <row r="32" spans="1:16" ht="75" x14ac:dyDescent="0.25">
      <c r="A32" s="148" t="s">
        <v>151</v>
      </c>
      <c r="B32" s="148" t="s">
        <v>171</v>
      </c>
      <c r="C32" s="148" t="s">
        <v>173</v>
      </c>
      <c r="D32" s="148" t="s">
        <v>66</v>
      </c>
      <c r="E32" s="148" t="s">
        <v>67</v>
      </c>
      <c r="F32" s="148" t="s">
        <v>68</v>
      </c>
      <c r="G32" s="148" t="s">
        <v>69</v>
      </c>
      <c r="H32" s="148" t="s">
        <v>70</v>
      </c>
      <c r="I32" s="148" t="s">
        <v>71</v>
      </c>
      <c r="J32" s="148" t="s">
        <v>72</v>
      </c>
      <c r="K32" s="148" t="s">
        <v>73</v>
      </c>
      <c r="L32" s="148" t="s">
        <v>74</v>
      </c>
      <c r="M32" s="148" t="s">
        <v>75</v>
      </c>
      <c r="N32" s="148" t="s">
        <v>76</v>
      </c>
      <c r="O32" s="148" t="s">
        <v>77</v>
      </c>
      <c r="P32" s="148" t="s">
        <v>108</v>
      </c>
    </row>
    <row r="33" spans="1:16" x14ac:dyDescent="0.25">
      <c r="A33" s="163" t="s">
        <v>152</v>
      </c>
      <c r="B33" s="164" t="s">
        <v>153</v>
      </c>
      <c r="C33" s="183">
        <v>43462</v>
      </c>
      <c r="D33" s="181">
        <v>1863.89</v>
      </c>
      <c r="E33" s="181">
        <v>1863.89</v>
      </c>
      <c r="F33" s="181">
        <v>1863.89</v>
      </c>
      <c r="G33" s="181">
        <v>1863.89</v>
      </c>
      <c r="H33" s="181">
        <v>1863.89</v>
      </c>
      <c r="I33" s="181">
        <v>1863.89</v>
      </c>
      <c r="J33" s="181">
        <v>1863.89</v>
      </c>
      <c r="K33" s="181">
        <v>1863.89</v>
      </c>
      <c r="L33" s="181">
        <v>1863.89</v>
      </c>
      <c r="M33" s="181">
        <v>1863.89</v>
      </c>
      <c r="N33" s="181">
        <v>1863.89</v>
      </c>
      <c r="O33" s="184">
        <v>1863.89</v>
      </c>
      <c r="P33" s="182">
        <f>SUM(D33:O33)</f>
        <v>22366.679999999997</v>
      </c>
    </row>
    <row r="34" spans="1:16" x14ac:dyDescent="0.25">
      <c r="A34" s="163" t="s">
        <v>154</v>
      </c>
      <c r="B34" s="164" t="s">
        <v>155</v>
      </c>
      <c r="C34" s="183">
        <v>42548</v>
      </c>
      <c r="D34" s="181">
        <v>1250</v>
      </c>
      <c r="E34" s="181">
        <v>1250</v>
      </c>
      <c r="F34" s="181">
        <v>1250</v>
      </c>
      <c r="G34" s="181">
        <v>1250</v>
      </c>
      <c r="H34" s="181">
        <v>1250</v>
      </c>
      <c r="I34" s="181">
        <v>1250</v>
      </c>
      <c r="J34" s="181">
        <v>1250</v>
      </c>
      <c r="K34" s="181">
        <v>1250</v>
      </c>
      <c r="L34" s="181">
        <v>1250</v>
      </c>
      <c r="M34" s="181">
        <v>1250</v>
      </c>
      <c r="N34" s="181">
        <v>1250</v>
      </c>
      <c r="O34" s="184">
        <v>1250</v>
      </c>
      <c r="P34" s="182">
        <f t="shared" ref="P34:P52" si="4">SUM(D34:O34)</f>
        <v>15000</v>
      </c>
    </row>
    <row r="35" spans="1:16" x14ac:dyDescent="0.25">
      <c r="A35" s="163" t="s">
        <v>156</v>
      </c>
      <c r="B35" s="164" t="s">
        <v>153</v>
      </c>
      <c r="C35" s="183">
        <v>43175</v>
      </c>
      <c r="D35" s="181">
        <v>10519.44</v>
      </c>
      <c r="E35" s="181">
        <v>10519.44</v>
      </c>
      <c r="F35" s="181">
        <v>10519.44</v>
      </c>
      <c r="G35" s="181">
        <v>10519.44</v>
      </c>
      <c r="H35" s="181">
        <v>10519.44</v>
      </c>
      <c r="I35" s="181">
        <v>10519.44</v>
      </c>
      <c r="J35" s="181">
        <v>10519.44</v>
      </c>
      <c r="K35" s="181">
        <v>10519.44</v>
      </c>
      <c r="L35" s="181">
        <v>10519.44</v>
      </c>
      <c r="M35" s="181">
        <v>10519.44</v>
      </c>
      <c r="N35" s="181">
        <v>10519.44</v>
      </c>
      <c r="O35" s="184">
        <v>10519.44</v>
      </c>
      <c r="P35" s="182">
        <f t="shared" si="4"/>
        <v>126233.28000000001</v>
      </c>
    </row>
    <row r="36" spans="1:16" x14ac:dyDescent="0.25">
      <c r="A36" s="163" t="s">
        <v>157</v>
      </c>
      <c r="B36" s="164" t="s">
        <v>153</v>
      </c>
      <c r="C36" s="183">
        <v>43089</v>
      </c>
      <c r="D36" s="181">
        <v>694.44</v>
      </c>
      <c r="E36" s="181">
        <v>694.44</v>
      </c>
      <c r="F36" s="181">
        <v>694.44</v>
      </c>
      <c r="G36" s="181">
        <v>694.44</v>
      </c>
      <c r="H36" s="181">
        <v>694.44</v>
      </c>
      <c r="I36" s="181">
        <v>694.44</v>
      </c>
      <c r="J36" s="181">
        <v>694.44</v>
      </c>
      <c r="K36" s="181">
        <v>694.44</v>
      </c>
      <c r="L36" s="181">
        <v>694.44</v>
      </c>
      <c r="M36" s="181">
        <v>694.44</v>
      </c>
      <c r="N36" s="181">
        <v>694.44</v>
      </c>
      <c r="O36" s="184">
        <v>694.44</v>
      </c>
      <c r="P36" s="182">
        <f t="shared" si="4"/>
        <v>8333.2800000000025</v>
      </c>
    </row>
    <row r="37" spans="1:16" x14ac:dyDescent="0.25">
      <c r="A37" s="163" t="s">
        <v>158</v>
      </c>
      <c r="B37" s="164" t="s">
        <v>155</v>
      </c>
      <c r="C37" s="183">
        <v>42452</v>
      </c>
      <c r="D37" s="181">
        <v>4166.67</v>
      </c>
      <c r="E37" s="181">
        <v>4166.67</v>
      </c>
      <c r="F37" s="181">
        <v>4166.67</v>
      </c>
      <c r="G37" s="181">
        <v>4166.67</v>
      </c>
      <c r="H37" s="181">
        <v>4166.67</v>
      </c>
      <c r="I37" s="181">
        <v>4166.67</v>
      </c>
      <c r="J37" s="181">
        <v>4166.67</v>
      </c>
      <c r="K37" s="181">
        <v>4166.67</v>
      </c>
      <c r="L37" s="181">
        <v>4166.67</v>
      </c>
      <c r="M37" s="181">
        <v>4166.67</v>
      </c>
      <c r="N37" s="181">
        <v>4166.67</v>
      </c>
      <c r="O37" s="184">
        <v>4166.67</v>
      </c>
      <c r="P37" s="182">
        <f t="shared" si="4"/>
        <v>50000.039999999986</v>
      </c>
    </row>
    <row r="38" spans="1:16" x14ac:dyDescent="0.25">
      <c r="A38" s="163" t="s">
        <v>159</v>
      </c>
      <c r="B38" s="164" t="s">
        <v>153</v>
      </c>
      <c r="C38" s="183">
        <v>43462</v>
      </c>
      <c r="D38" s="181">
        <v>9477.7800000000007</v>
      </c>
      <c r="E38" s="181">
        <v>9477.7800000000007</v>
      </c>
      <c r="F38" s="181">
        <v>9477.7800000000007</v>
      </c>
      <c r="G38" s="181">
        <v>9477.7800000000007</v>
      </c>
      <c r="H38" s="181">
        <v>9477.7800000000007</v>
      </c>
      <c r="I38" s="181">
        <v>9477.7800000000007</v>
      </c>
      <c r="J38" s="181">
        <v>9477.7800000000007</v>
      </c>
      <c r="K38" s="181">
        <v>9477.7800000000007</v>
      </c>
      <c r="L38" s="181">
        <v>9477.7800000000007</v>
      </c>
      <c r="M38" s="181">
        <v>9477.7800000000007</v>
      </c>
      <c r="N38" s="181">
        <v>9477.7800000000007</v>
      </c>
      <c r="O38" s="184">
        <v>9477.7800000000007</v>
      </c>
      <c r="P38" s="182">
        <f t="shared" si="4"/>
        <v>113733.36</v>
      </c>
    </row>
    <row r="39" spans="1:16" x14ac:dyDescent="0.25">
      <c r="A39" s="163" t="s">
        <v>160</v>
      </c>
      <c r="B39" s="164" t="s">
        <v>153</v>
      </c>
      <c r="C39" s="183">
        <v>41691</v>
      </c>
      <c r="D39" s="181">
        <v>41666.67</v>
      </c>
      <c r="E39" s="181">
        <v>41666.67</v>
      </c>
      <c r="F39" s="181">
        <v>41666.67</v>
      </c>
      <c r="G39" s="181">
        <v>41666.67</v>
      </c>
      <c r="H39" s="181">
        <v>41666.67</v>
      </c>
      <c r="I39" s="181">
        <v>41666.67</v>
      </c>
      <c r="J39" s="181">
        <v>41666.67</v>
      </c>
      <c r="K39" s="181">
        <v>41666.67</v>
      </c>
      <c r="L39" s="181">
        <v>41666.67</v>
      </c>
      <c r="M39" s="181">
        <v>41666.67</v>
      </c>
      <c r="N39" s="181">
        <v>41666.67</v>
      </c>
      <c r="O39" s="184">
        <v>41666.67</v>
      </c>
      <c r="P39" s="182">
        <f t="shared" si="4"/>
        <v>500000.03999999986</v>
      </c>
    </row>
    <row r="40" spans="1:16" x14ac:dyDescent="0.25">
      <c r="A40" s="163" t="s">
        <v>161</v>
      </c>
      <c r="B40" s="164" t="s">
        <v>153</v>
      </c>
      <c r="C40" s="183">
        <v>41830</v>
      </c>
      <c r="D40" s="181">
        <v>5555.56</v>
      </c>
      <c r="E40" s="181">
        <v>5555.56</v>
      </c>
      <c r="F40" s="181">
        <v>5555.56</v>
      </c>
      <c r="G40" s="181">
        <v>5555.56</v>
      </c>
      <c r="H40" s="181">
        <v>5555.56</v>
      </c>
      <c r="I40" s="181">
        <v>5555.56</v>
      </c>
      <c r="J40" s="181">
        <v>5555.56</v>
      </c>
      <c r="K40" s="181">
        <v>5555.56</v>
      </c>
      <c r="L40" s="181">
        <v>5555.56</v>
      </c>
      <c r="M40" s="181">
        <v>5555.56</v>
      </c>
      <c r="N40" s="181">
        <v>5555.56</v>
      </c>
      <c r="O40" s="184">
        <v>5555.56</v>
      </c>
      <c r="P40" s="182">
        <f t="shared" si="4"/>
        <v>66666.719999999987</v>
      </c>
    </row>
    <row r="41" spans="1:16" x14ac:dyDescent="0.25">
      <c r="A41" s="163" t="s">
        <v>162</v>
      </c>
      <c r="B41" s="164" t="s">
        <v>155</v>
      </c>
      <c r="C41" s="183">
        <v>42726</v>
      </c>
      <c r="D41" s="181">
        <v>1388.89</v>
      </c>
      <c r="E41" s="181">
        <v>1388.89</v>
      </c>
      <c r="F41" s="181">
        <v>1388.89</v>
      </c>
      <c r="G41" s="181">
        <v>1388.89</v>
      </c>
      <c r="H41" s="181">
        <v>1388.89</v>
      </c>
      <c r="I41" s="181">
        <v>1388.89</v>
      </c>
      <c r="J41" s="181">
        <v>1388.89</v>
      </c>
      <c r="K41" s="181">
        <v>1388.89</v>
      </c>
      <c r="L41" s="181">
        <v>1388.89</v>
      </c>
      <c r="M41" s="181">
        <v>1388.89</v>
      </c>
      <c r="N41" s="181">
        <v>1388.89</v>
      </c>
      <c r="O41" s="184">
        <v>1388.89</v>
      </c>
      <c r="P41" s="182">
        <f t="shared" si="4"/>
        <v>16666.679999999997</v>
      </c>
    </row>
    <row r="42" spans="1:16" x14ac:dyDescent="0.25">
      <c r="A42" s="163" t="s">
        <v>163</v>
      </c>
      <c r="B42" s="164" t="s">
        <v>153</v>
      </c>
      <c r="C42" s="183">
        <v>42541</v>
      </c>
      <c r="D42" s="181">
        <v>70872.22</v>
      </c>
      <c r="E42" s="181">
        <v>70872.22</v>
      </c>
      <c r="F42" s="181">
        <v>70872.22</v>
      </c>
      <c r="G42" s="181">
        <v>70872.22</v>
      </c>
      <c r="H42" s="181">
        <v>70872.22</v>
      </c>
      <c r="I42" s="181">
        <v>70872.22</v>
      </c>
      <c r="J42" s="181">
        <v>70872.22</v>
      </c>
      <c r="K42" s="181">
        <v>70872.22</v>
      </c>
      <c r="L42" s="181">
        <v>70872.22</v>
      </c>
      <c r="M42" s="181">
        <v>70872.22</v>
      </c>
      <c r="N42" s="181">
        <v>70872.22</v>
      </c>
      <c r="O42" s="184">
        <v>70872.22</v>
      </c>
      <c r="P42" s="182">
        <f t="shared" si="4"/>
        <v>850466.63999999978</v>
      </c>
    </row>
    <row r="43" spans="1:16" x14ac:dyDescent="0.25">
      <c r="A43" s="163" t="s">
        <v>164</v>
      </c>
      <c r="B43" s="164" t="s">
        <v>153</v>
      </c>
      <c r="C43" s="183">
        <v>43190</v>
      </c>
      <c r="D43" s="181">
        <v>2588.89</v>
      </c>
      <c r="E43" s="181">
        <v>2588.89</v>
      </c>
      <c r="F43" s="181">
        <v>2588.89</v>
      </c>
      <c r="G43" s="181">
        <v>2588.89</v>
      </c>
      <c r="H43" s="181">
        <v>2588.89</v>
      </c>
      <c r="I43" s="181">
        <v>2588.89</v>
      </c>
      <c r="J43" s="181">
        <v>2588.89</v>
      </c>
      <c r="K43" s="181">
        <v>2588.89</v>
      </c>
      <c r="L43" s="181">
        <v>2588.89</v>
      </c>
      <c r="M43" s="181">
        <v>2588.89</v>
      </c>
      <c r="N43" s="181">
        <v>2588.89</v>
      </c>
      <c r="O43" s="184">
        <v>2588.89</v>
      </c>
      <c r="P43" s="182">
        <f t="shared" si="4"/>
        <v>31066.679999999997</v>
      </c>
    </row>
    <row r="44" spans="1:16" x14ac:dyDescent="0.25">
      <c r="A44" s="163" t="s">
        <v>165</v>
      </c>
      <c r="B44" s="164" t="s">
        <v>155</v>
      </c>
      <c r="C44" s="183">
        <v>42551</v>
      </c>
      <c r="D44" s="181">
        <v>1168.4100000000001</v>
      </c>
      <c r="E44" s="181">
        <v>1168.4100000000001</v>
      </c>
      <c r="F44" s="181">
        <v>1168.4100000000001</v>
      </c>
      <c r="G44" s="181">
        <v>1168.4100000000001</v>
      </c>
      <c r="H44" s="181">
        <v>1168.4100000000001</v>
      </c>
      <c r="I44" s="181">
        <v>1168.4100000000001</v>
      </c>
      <c r="J44" s="181">
        <v>1168.4100000000001</v>
      </c>
      <c r="K44" s="181">
        <v>1168.4100000000001</v>
      </c>
      <c r="L44" s="181">
        <v>1168.4100000000001</v>
      </c>
      <c r="M44" s="181">
        <v>1168.4100000000001</v>
      </c>
      <c r="N44" s="181">
        <v>1168.4100000000001</v>
      </c>
      <c r="O44" s="184">
        <v>1168.4100000000001</v>
      </c>
      <c r="P44" s="182">
        <f t="shared" si="4"/>
        <v>14020.92</v>
      </c>
    </row>
    <row r="45" spans="1:16" x14ac:dyDescent="0.25">
      <c r="A45" s="163" t="s">
        <v>166</v>
      </c>
      <c r="B45" s="164" t="s">
        <v>153</v>
      </c>
      <c r="C45" s="183">
        <v>43462</v>
      </c>
      <c r="D45" s="181">
        <v>133.34</v>
      </c>
      <c r="E45" s="181">
        <v>133.34</v>
      </c>
      <c r="F45" s="181">
        <v>133.34</v>
      </c>
      <c r="G45" s="181">
        <v>133.34</v>
      </c>
      <c r="H45" s="181">
        <v>133.34</v>
      </c>
      <c r="I45" s="181">
        <v>133.34</v>
      </c>
      <c r="J45" s="181">
        <v>133.34</v>
      </c>
      <c r="K45" s="181">
        <v>133.34</v>
      </c>
      <c r="L45" s="181">
        <v>133.34</v>
      </c>
      <c r="M45" s="181">
        <v>133.34</v>
      </c>
      <c r="N45" s="181">
        <v>133.34</v>
      </c>
      <c r="O45" s="184">
        <v>133.34</v>
      </c>
      <c r="P45" s="182">
        <f t="shared" si="4"/>
        <v>1600.0799999999997</v>
      </c>
    </row>
    <row r="46" spans="1:16" x14ac:dyDescent="0.25">
      <c r="A46" s="163" t="s">
        <v>167</v>
      </c>
      <c r="B46" s="164" t="s">
        <v>153</v>
      </c>
      <c r="C46" s="183">
        <v>43447</v>
      </c>
      <c r="D46" s="181">
        <v>227.78</v>
      </c>
      <c r="E46" s="181">
        <v>227.78</v>
      </c>
      <c r="F46" s="181">
        <v>227.78</v>
      </c>
      <c r="G46" s="181">
        <v>227.78</v>
      </c>
      <c r="H46" s="181">
        <v>227.78</v>
      </c>
      <c r="I46" s="181">
        <v>227.78</v>
      </c>
      <c r="J46" s="181">
        <v>227.78</v>
      </c>
      <c r="K46" s="181">
        <v>227.78</v>
      </c>
      <c r="L46" s="181">
        <v>227.78</v>
      </c>
      <c r="M46" s="181">
        <v>227.78</v>
      </c>
      <c r="N46" s="181">
        <v>227.78</v>
      </c>
      <c r="O46" s="184">
        <v>227.78</v>
      </c>
      <c r="P46" s="182">
        <f t="shared" si="4"/>
        <v>2733.3600000000006</v>
      </c>
    </row>
    <row r="47" spans="1:16" x14ac:dyDescent="0.25">
      <c r="A47" s="163" t="s">
        <v>168</v>
      </c>
      <c r="B47" s="164" t="s">
        <v>155</v>
      </c>
      <c r="C47" s="183">
        <v>42444</v>
      </c>
      <c r="D47" s="181">
        <v>4166.67</v>
      </c>
      <c r="E47" s="181">
        <v>4166.67</v>
      </c>
      <c r="F47" s="181">
        <v>4166.67</v>
      </c>
      <c r="G47" s="181">
        <v>4166.67</v>
      </c>
      <c r="H47" s="181">
        <v>4166.67</v>
      </c>
      <c r="I47" s="181">
        <v>4166.67</v>
      </c>
      <c r="J47" s="181">
        <v>4166.67</v>
      </c>
      <c r="K47" s="181">
        <v>4166.67</v>
      </c>
      <c r="L47" s="181">
        <v>4166.67</v>
      </c>
      <c r="M47" s="181">
        <v>4166.67</v>
      </c>
      <c r="N47" s="181">
        <v>4166.67</v>
      </c>
      <c r="O47" s="184">
        <v>4166.67</v>
      </c>
      <c r="P47" s="182">
        <f t="shared" si="4"/>
        <v>50000.039999999986</v>
      </c>
    </row>
    <row r="48" spans="1:16" x14ac:dyDescent="0.25">
      <c r="A48" s="163" t="s">
        <v>169</v>
      </c>
      <c r="B48" s="164" t="s">
        <v>153</v>
      </c>
      <c r="C48" s="183">
        <v>43193</v>
      </c>
      <c r="D48" s="181">
        <v>277.77999999999997</v>
      </c>
      <c r="E48" s="181">
        <v>277.77999999999997</v>
      </c>
      <c r="F48" s="181">
        <v>277.77999999999997</v>
      </c>
      <c r="G48" s="181">
        <v>277.77999999999997</v>
      </c>
      <c r="H48" s="181">
        <v>277.77999999999997</v>
      </c>
      <c r="I48" s="181">
        <v>277.77999999999997</v>
      </c>
      <c r="J48" s="181">
        <v>277.77999999999997</v>
      </c>
      <c r="K48" s="181">
        <v>277.77999999999997</v>
      </c>
      <c r="L48" s="181">
        <v>277.77999999999997</v>
      </c>
      <c r="M48" s="181">
        <v>277.77999999999997</v>
      </c>
      <c r="N48" s="181">
        <v>277.77999999999997</v>
      </c>
      <c r="O48" s="184">
        <v>277.77999999999997</v>
      </c>
      <c r="P48" s="182">
        <f t="shared" si="4"/>
        <v>3333.3599999999988</v>
      </c>
    </row>
    <row r="49" spans="1:16" x14ac:dyDescent="0.25">
      <c r="A49" s="163" t="s">
        <v>170</v>
      </c>
      <c r="B49" s="164" t="s">
        <v>155</v>
      </c>
      <c r="C49" s="183">
        <v>42670</v>
      </c>
      <c r="D49" s="181">
        <v>277.77999999999997</v>
      </c>
      <c r="E49" s="181">
        <v>277.77999999999997</v>
      </c>
      <c r="F49" s="181">
        <v>277.77999999999997</v>
      </c>
      <c r="G49" s="181">
        <v>277.77999999999997</v>
      </c>
      <c r="H49" s="181">
        <v>277.77999999999997</v>
      </c>
      <c r="I49" s="181">
        <v>277.77999999999997</v>
      </c>
      <c r="J49" s="181">
        <v>277.77999999999997</v>
      </c>
      <c r="K49" s="181">
        <v>277.77999999999997</v>
      </c>
      <c r="L49" s="181">
        <v>277.77999999999997</v>
      </c>
      <c r="M49" s="181">
        <v>277.77999999999997</v>
      </c>
      <c r="N49" s="181">
        <v>277.77999999999997</v>
      </c>
      <c r="O49" s="184">
        <v>277.77999999999997</v>
      </c>
      <c r="P49" s="182">
        <f t="shared" si="4"/>
        <v>3333.3599999999988</v>
      </c>
    </row>
    <row r="50" spans="1:16" x14ac:dyDescent="0.25">
      <c r="A50" s="161" t="s">
        <v>172</v>
      </c>
      <c r="B50" s="161" t="s">
        <v>153</v>
      </c>
      <c r="C50" s="161" t="s">
        <v>182</v>
      </c>
      <c r="D50" s="166">
        <f>SUMIF($B$33:$B$49,$B50,D33:D49)</f>
        <v>143877.79</v>
      </c>
      <c r="E50" s="166">
        <f t="shared" ref="E50:O50" si="5">SUMIF($B$33:$B$49,$B50,E33:E49)</f>
        <v>143877.79</v>
      </c>
      <c r="F50" s="166">
        <f t="shared" si="5"/>
        <v>143877.79</v>
      </c>
      <c r="G50" s="166">
        <f t="shared" si="5"/>
        <v>143877.79</v>
      </c>
      <c r="H50" s="166">
        <f t="shared" si="5"/>
        <v>143877.79</v>
      </c>
      <c r="I50" s="166">
        <f t="shared" si="5"/>
        <v>143877.79</v>
      </c>
      <c r="J50" s="166">
        <f t="shared" si="5"/>
        <v>143877.79</v>
      </c>
      <c r="K50" s="166">
        <f t="shared" si="5"/>
        <v>143877.79</v>
      </c>
      <c r="L50" s="166">
        <f t="shared" si="5"/>
        <v>143877.79</v>
      </c>
      <c r="M50" s="166">
        <f t="shared" si="5"/>
        <v>143877.79</v>
      </c>
      <c r="N50" s="166">
        <f t="shared" si="5"/>
        <v>143877.79</v>
      </c>
      <c r="O50" s="166">
        <f t="shared" si="5"/>
        <v>143877.79</v>
      </c>
      <c r="P50" s="166">
        <f t="shared" si="4"/>
        <v>1726533.4800000002</v>
      </c>
    </row>
    <row r="51" spans="1:16" x14ac:dyDescent="0.25">
      <c r="A51" s="161" t="s">
        <v>172</v>
      </c>
      <c r="B51" s="161" t="s">
        <v>155</v>
      </c>
      <c r="C51" s="161" t="s">
        <v>187</v>
      </c>
      <c r="D51" s="166">
        <f>SUMIF($B$33:$B$49,$B51,D33:D49)</f>
        <v>12418.42</v>
      </c>
      <c r="E51" s="166">
        <f t="shared" ref="E51:O51" si="6">SUMIF($B$33:$B$49,$B51,E33:E49)</f>
        <v>12418.42</v>
      </c>
      <c r="F51" s="166">
        <f t="shared" si="6"/>
        <v>12418.42</v>
      </c>
      <c r="G51" s="166">
        <f t="shared" si="6"/>
        <v>12418.42</v>
      </c>
      <c r="H51" s="166">
        <f t="shared" si="6"/>
        <v>12418.42</v>
      </c>
      <c r="I51" s="166">
        <f t="shared" si="6"/>
        <v>12418.42</v>
      </c>
      <c r="J51" s="166">
        <f t="shared" si="6"/>
        <v>12418.42</v>
      </c>
      <c r="K51" s="166">
        <f t="shared" si="6"/>
        <v>12418.42</v>
      </c>
      <c r="L51" s="166">
        <f t="shared" si="6"/>
        <v>12418.42</v>
      </c>
      <c r="M51" s="166">
        <f t="shared" si="6"/>
        <v>12418.42</v>
      </c>
      <c r="N51" s="166">
        <f t="shared" si="6"/>
        <v>12418.42</v>
      </c>
      <c r="O51" s="166">
        <f t="shared" si="6"/>
        <v>12418.42</v>
      </c>
      <c r="P51" s="166">
        <f t="shared" si="4"/>
        <v>149021.04</v>
      </c>
    </row>
    <row r="52" spans="1:16" x14ac:dyDescent="0.25">
      <c r="A52" s="161" t="s">
        <v>108</v>
      </c>
      <c r="B52" s="161"/>
      <c r="C52" s="161"/>
      <c r="D52" s="166">
        <f>D50+D51</f>
        <v>156296.21000000002</v>
      </c>
      <c r="E52" s="166">
        <f t="shared" ref="E52:O52" si="7">E50+E51</f>
        <v>156296.21000000002</v>
      </c>
      <c r="F52" s="166">
        <f t="shared" si="7"/>
        <v>156296.21000000002</v>
      </c>
      <c r="G52" s="166">
        <f t="shared" si="7"/>
        <v>156296.21000000002</v>
      </c>
      <c r="H52" s="166">
        <f t="shared" si="7"/>
        <v>156296.21000000002</v>
      </c>
      <c r="I52" s="166">
        <f t="shared" si="7"/>
        <v>156296.21000000002</v>
      </c>
      <c r="J52" s="166">
        <f t="shared" si="7"/>
        <v>156296.21000000002</v>
      </c>
      <c r="K52" s="166">
        <f t="shared" si="7"/>
        <v>156296.21000000002</v>
      </c>
      <c r="L52" s="166">
        <f t="shared" si="7"/>
        <v>156296.21000000002</v>
      </c>
      <c r="M52" s="166">
        <f t="shared" si="7"/>
        <v>156296.21000000002</v>
      </c>
      <c r="N52" s="166">
        <f t="shared" si="7"/>
        <v>156296.21000000002</v>
      </c>
      <c r="O52" s="166">
        <f t="shared" si="7"/>
        <v>156296.21000000002</v>
      </c>
      <c r="P52" s="166">
        <f t="shared" si="4"/>
        <v>1875554.5199999998</v>
      </c>
    </row>
    <row r="53" spans="1:16" x14ac:dyDescent="0.25">
      <c r="A53" s="1" t="s">
        <v>183</v>
      </c>
      <c r="D53" s="162"/>
      <c r="E53" s="162"/>
      <c r="F53" s="162"/>
      <c r="G53" s="162"/>
      <c r="H53" s="162"/>
      <c r="I53" s="162"/>
      <c r="J53" s="162"/>
      <c r="K53" s="162"/>
      <c r="L53" s="162"/>
      <c r="M53" s="162"/>
      <c r="N53" s="162"/>
      <c r="O53" s="162"/>
    </row>
    <row r="54" spans="1:16" x14ac:dyDescent="0.25">
      <c r="A54" s="1" t="s">
        <v>266</v>
      </c>
    </row>
    <row r="55" spans="1:16" x14ac:dyDescent="0.25">
      <c r="A55" s="1" t="s">
        <v>267</v>
      </c>
    </row>
    <row r="56" spans="1:16" x14ac:dyDescent="0.25">
      <c r="A56" s="167" t="s">
        <v>268</v>
      </c>
    </row>
  </sheetData>
  <mergeCells count="1">
    <mergeCell ref="A4:O4"/>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E22E-B559-4771-811D-DC8A90E92FF2}">
  <dimension ref="A2:D14"/>
  <sheetViews>
    <sheetView zoomScaleNormal="100" workbookViewId="0">
      <selection activeCell="B14" sqref="B14"/>
    </sheetView>
  </sheetViews>
  <sheetFormatPr defaultRowHeight="15" x14ac:dyDescent="0.25"/>
  <cols>
    <col min="1" max="1" width="65.85546875" customWidth="1"/>
    <col min="2" max="2" width="25" customWidth="1"/>
    <col min="3" max="3" width="24.85546875" bestFit="1" customWidth="1"/>
    <col min="4" max="4" width="17" customWidth="1"/>
    <col min="5" max="5" width="15" customWidth="1"/>
  </cols>
  <sheetData>
    <row r="2" spans="1:4" x14ac:dyDescent="0.25">
      <c r="A2" s="36" t="s">
        <v>188</v>
      </c>
    </row>
    <row r="3" spans="1:4" ht="30" x14ac:dyDescent="0.25">
      <c r="A3" s="6" t="s">
        <v>104</v>
      </c>
      <c r="B3" s="6" t="s">
        <v>109</v>
      </c>
      <c r="C3" s="129" t="s">
        <v>110</v>
      </c>
      <c r="D3" s="129" t="s">
        <v>111</v>
      </c>
    </row>
    <row r="4" spans="1:4" x14ac:dyDescent="0.25">
      <c r="A4" s="29" t="s">
        <v>105</v>
      </c>
      <c r="B4" s="35">
        <f>'I-Parâmetros'!B4</f>
        <v>0.34732400000000002</v>
      </c>
      <c r="C4" s="136" t="s">
        <v>119</v>
      </c>
      <c r="D4" s="136">
        <f>'I-Índices'!L46/'I-Índices'!L33-1</f>
        <v>0.1016024821158541</v>
      </c>
    </row>
    <row r="5" spans="1:4" x14ac:dyDescent="0.25">
      <c r="A5" s="29" t="s">
        <v>106</v>
      </c>
      <c r="B5" s="35">
        <f>'I-Parâmetros'!B5</f>
        <v>0.44409700000000002</v>
      </c>
      <c r="C5" s="137" t="s">
        <v>27</v>
      </c>
      <c r="D5" s="136">
        <f>'I-Índices'!C46/'I-Índices'!C33-1</f>
        <v>0.10060982737443336</v>
      </c>
    </row>
    <row r="6" spans="1:4" x14ac:dyDescent="0.25">
      <c r="A6" s="29" t="s">
        <v>107</v>
      </c>
      <c r="B6" s="35">
        <f>'I-Parâmetros'!B6</f>
        <v>0.20857800000000001</v>
      </c>
      <c r="C6" s="137" t="s">
        <v>27</v>
      </c>
      <c r="D6" s="136">
        <f>'I-Índices'!C46/'I-Índices'!C33-1</f>
        <v>0.10060982737443336</v>
      </c>
    </row>
    <row r="8" spans="1:4" x14ac:dyDescent="0.25">
      <c r="A8" s="36" t="s">
        <v>189</v>
      </c>
    </row>
    <row r="9" spans="1:4" x14ac:dyDescent="0.25">
      <c r="A9" s="6" t="s">
        <v>116</v>
      </c>
      <c r="B9" s="6" t="s">
        <v>16</v>
      </c>
    </row>
    <row r="10" spans="1:4" x14ac:dyDescent="0.25">
      <c r="A10" s="29" t="s">
        <v>112</v>
      </c>
      <c r="B10" s="47">
        <f>'I-Parâmetros'!B19</f>
        <v>4.4533785064871774</v>
      </c>
    </row>
    <row r="11" spans="1:4" x14ac:dyDescent="0.25">
      <c r="A11" s="29" t="s">
        <v>113</v>
      </c>
      <c r="B11" s="35">
        <f>(B4*D4)+(B5*D5)+(B6*D6)</f>
        <v>0.10095449958001521</v>
      </c>
    </row>
    <row r="12" spans="1:4" x14ac:dyDescent="0.25">
      <c r="A12" s="29" t="s">
        <v>23</v>
      </c>
      <c r="B12" s="143">
        <f>'I-Parâmetros'!B10</f>
        <v>9.7659909594135161E-3</v>
      </c>
    </row>
    <row r="13" spans="1:4" x14ac:dyDescent="0.25">
      <c r="A13" s="128" t="s">
        <v>114</v>
      </c>
      <c r="B13" s="144">
        <f>B11-B12</f>
        <v>9.1188508620601683E-2</v>
      </c>
    </row>
    <row r="14" spans="1:4" x14ac:dyDescent="0.25">
      <c r="A14" s="128" t="s">
        <v>115</v>
      </c>
      <c r="B14" s="145">
        <f>B10*(1+B13)</f>
        <v>4.8594754508167854</v>
      </c>
    </row>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E60E-19A4-4BA5-8BE7-BA619DA1AA12}">
  <dimension ref="A1:E16"/>
  <sheetViews>
    <sheetView workbookViewId="0">
      <selection activeCell="D6" sqref="D6"/>
    </sheetView>
  </sheetViews>
  <sheetFormatPr defaultRowHeight="15" x14ac:dyDescent="0.25"/>
  <cols>
    <col min="1" max="1" width="65.85546875" customWidth="1"/>
    <col min="2" max="2" width="24.85546875" bestFit="1" customWidth="1"/>
    <col min="3" max="3" width="24.28515625" bestFit="1" customWidth="1"/>
    <col min="4" max="4" width="20.7109375" bestFit="1" customWidth="1"/>
    <col min="5" max="5" width="18.42578125" customWidth="1"/>
  </cols>
  <sheetData>
    <row r="1" spans="1:5" x14ac:dyDescent="0.25">
      <c r="A1" s="36" t="s">
        <v>225</v>
      </c>
    </row>
    <row r="2" spans="1:5" ht="45" x14ac:dyDescent="0.25">
      <c r="A2" s="6" t="s">
        <v>190</v>
      </c>
      <c r="B2" s="129" t="s">
        <v>196</v>
      </c>
      <c r="C2" s="129" t="s">
        <v>200</v>
      </c>
      <c r="D2" s="129" t="s">
        <v>202</v>
      </c>
      <c r="E2" s="129" t="s">
        <v>203</v>
      </c>
    </row>
    <row r="3" spans="1:5" x14ac:dyDescent="0.25">
      <c r="A3" s="29" t="s">
        <v>191</v>
      </c>
      <c r="B3" s="169">
        <f>'I-Parâmetros'!E45</f>
        <v>0.48599999999999999</v>
      </c>
      <c r="C3" s="169">
        <f>'I-Custos Parcela A'!O7</f>
        <v>568823656.42999983</v>
      </c>
      <c r="D3" s="169">
        <f>C3/$B$8</f>
        <v>0.62231016121535676</v>
      </c>
      <c r="E3" s="178">
        <f>D3/B3-1</f>
        <v>0.28047358274764767</v>
      </c>
    </row>
    <row r="4" spans="1:5" x14ac:dyDescent="0.25">
      <c r="A4" s="29" t="s">
        <v>192</v>
      </c>
      <c r="B4" s="169">
        <f>'I-Parâmetros'!E46</f>
        <v>0.156</v>
      </c>
      <c r="C4" s="169">
        <f>'I-Custos Parcela A'!O8</f>
        <v>140364063.69999999</v>
      </c>
      <c r="D4" s="169">
        <f t="shared" ref="D4:D5" si="0">C4/$B$8</f>
        <v>0.15356250064951193</v>
      </c>
      <c r="E4" s="178">
        <f t="shared" ref="E4:E6" si="1">D4/B4-1</f>
        <v>-1.562499583646193E-2</v>
      </c>
    </row>
    <row r="5" spans="1:5" x14ac:dyDescent="0.25">
      <c r="A5" s="29" t="s">
        <v>139</v>
      </c>
      <c r="B5" s="169">
        <f>'I-Parâmetros'!E47</f>
        <v>0.13700000000000001</v>
      </c>
      <c r="C5" s="169">
        <f>'I-Custos Parcela A'!O9</f>
        <v>99597865.410000011</v>
      </c>
      <c r="D5" s="169">
        <f t="shared" si="0"/>
        <v>0.10896305556101629</v>
      </c>
      <c r="E5" s="178">
        <f t="shared" si="1"/>
        <v>-0.204649229481633</v>
      </c>
    </row>
    <row r="6" spans="1:5" x14ac:dyDescent="0.25">
      <c r="A6" s="128" t="s">
        <v>108</v>
      </c>
      <c r="B6" s="169">
        <f>SUM(B3:B5)</f>
        <v>0.77900000000000003</v>
      </c>
      <c r="C6" s="169">
        <f>SUM(C3:C5)</f>
        <v>808785585.53999984</v>
      </c>
      <c r="D6" s="174">
        <f>SUM(D3:D5)</f>
        <v>0.88483571742588496</v>
      </c>
      <c r="E6" s="177">
        <f t="shared" si="1"/>
        <v>0.13586099797931306</v>
      </c>
    </row>
    <row r="7" spans="1:5" x14ac:dyDescent="0.25">
      <c r="E7" s="2"/>
    </row>
    <row r="8" spans="1:5" x14ac:dyDescent="0.25">
      <c r="A8" s="175" t="s">
        <v>201</v>
      </c>
      <c r="B8" s="168">
        <f>'I-Mercado'!N5</f>
        <v>914051693</v>
      </c>
    </row>
    <row r="16" spans="1:5" x14ac:dyDescent="0.25">
      <c r="C16" s="179"/>
    </row>
  </sheetData>
  <conditionalFormatting sqref="E3:E5">
    <cfRule type="cellIs" dxfId="7" priority="1" operator="lessThan">
      <formula>0</formula>
    </cfRule>
    <cfRule type="cellIs" dxfId="6" priority="2" operator="greaterThan">
      <formula>0</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31C8-DDCE-41FF-B6E3-476FF41227B5}">
  <dimension ref="A1:O46"/>
  <sheetViews>
    <sheetView zoomScale="85" zoomScaleNormal="85" workbookViewId="0">
      <pane xSplit="1" ySplit="4" topLeftCell="B35" activePane="bottomRight" state="frozen"/>
      <selection pane="topRight" activeCell="B1" sqref="B1"/>
      <selection pane="bottomLeft" activeCell="A4" sqref="A4"/>
      <selection pane="bottomRight" activeCell="C45" sqref="C45"/>
    </sheetView>
  </sheetViews>
  <sheetFormatPr defaultRowHeight="15" x14ac:dyDescent="0.25"/>
  <cols>
    <col min="1" max="1" width="32.42578125" customWidth="1"/>
    <col min="2" max="2" width="14.7109375" customWidth="1"/>
    <col min="3" max="3" width="14.85546875" customWidth="1"/>
    <col min="4" max="4" width="15.140625" customWidth="1"/>
    <col min="5" max="13" width="12.7109375" bestFit="1" customWidth="1"/>
    <col min="14" max="14" width="13.85546875" bestFit="1" customWidth="1"/>
    <col min="15" max="15" width="15.140625" customWidth="1"/>
  </cols>
  <sheetData>
    <row r="1" spans="1:15" x14ac:dyDescent="0.25">
      <c r="A1" s="1" t="s">
        <v>265</v>
      </c>
    </row>
    <row r="2" spans="1:15" x14ac:dyDescent="0.25">
      <c r="A2" s="180" t="s">
        <v>210</v>
      </c>
    </row>
    <row r="3" spans="1:15" ht="15" customHeight="1" x14ac:dyDescent="0.25">
      <c r="A3" s="482" t="s">
        <v>251</v>
      </c>
      <c r="B3" s="482"/>
      <c r="C3" s="482"/>
      <c r="D3" s="482"/>
      <c r="E3" s="482"/>
      <c r="F3" s="482"/>
      <c r="G3" s="482"/>
      <c r="H3" s="482"/>
      <c r="I3" s="482"/>
      <c r="J3" s="482"/>
      <c r="K3" s="482"/>
      <c r="L3" s="482"/>
      <c r="M3" s="482"/>
      <c r="N3" s="482"/>
      <c r="O3" s="482"/>
    </row>
    <row r="4" spans="1:15" x14ac:dyDescent="0.25">
      <c r="A4" s="148" t="s">
        <v>20</v>
      </c>
      <c r="B4" s="153">
        <v>44197</v>
      </c>
      <c r="C4" s="153">
        <v>44228</v>
      </c>
      <c r="D4" s="153">
        <v>44256</v>
      </c>
      <c r="E4" s="153">
        <v>44287</v>
      </c>
      <c r="F4" s="153">
        <v>44317</v>
      </c>
      <c r="G4" s="153">
        <v>44317</v>
      </c>
      <c r="H4" s="153">
        <v>44348</v>
      </c>
      <c r="I4" s="153">
        <v>44378</v>
      </c>
      <c r="J4" s="153">
        <v>44409</v>
      </c>
      <c r="K4" s="153">
        <v>44440</v>
      </c>
      <c r="L4" s="153">
        <v>44470</v>
      </c>
      <c r="M4" s="153">
        <v>44501</v>
      </c>
      <c r="N4" s="153">
        <v>44531</v>
      </c>
      <c r="O4" s="153" t="s">
        <v>108</v>
      </c>
    </row>
    <row r="5" spans="1:15" x14ac:dyDescent="0.25">
      <c r="A5" s="19" t="s">
        <v>209</v>
      </c>
      <c r="B5" s="19"/>
      <c r="C5" s="19"/>
      <c r="D5" s="19"/>
      <c r="E5" s="19"/>
      <c r="F5" s="19"/>
      <c r="G5" s="19"/>
      <c r="H5" s="19"/>
      <c r="I5" s="19"/>
      <c r="J5" s="19"/>
      <c r="K5" s="19"/>
      <c r="L5" s="19"/>
      <c r="M5" s="19"/>
      <c r="N5" s="19"/>
      <c r="O5" s="19"/>
    </row>
    <row r="6" spans="1:15" x14ac:dyDescent="0.25">
      <c r="A6" s="197" t="s">
        <v>204</v>
      </c>
      <c r="B6" s="181">
        <f>'I-Custos Parcela A'!C7</f>
        <v>45564270.419999868</v>
      </c>
      <c r="C6" s="181">
        <f>'I-Custos Parcela A'!D7</f>
        <v>39708480.68</v>
      </c>
      <c r="D6" s="181">
        <f>'I-Custos Parcela A'!E7</f>
        <v>37657593.419999987</v>
      </c>
      <c r="E6" s="181">
        <f>'I-Custos Parcela A'!F7</f>
        <v>41015418.620000042</v>
      </c>
      <c r="F6" s="181">
        <f>'I-Custos Parcela A'!G7/31*16</f>
        <v>19647211.752258081</v>
      </c>
      <c r="G6" s="181">
        <f>'I-Custos Parcela A'!G7/31*15</f>
        <v>18419261.017741952</v>
      </c>
      <c r="H6" s="181">
        <f>'I-Custos Parcela A'!H7</f>
        <v>41041447.909999952</v>
      </c>
      <c r="I6" s="181">
        <f>'I-Custos Parcela A'!I7</f>
        <v>42368848.55999992</v>
      </c>
      <c r="J6" s="181">
        <f>'I-Custos Parcela A'!J7</f>
        <v>49681629.599999934</v>
      </c>
      <c r="K6" s="181">
        <f>'I-Custos Parcela A'!K7</f>
        <v>51528344.020000078</v>
      </c>
      <c r="L6" s="181">
        <f>'I-Custos Parcela A'!L7</f>
        <v>53981095.320000082</v>
      </c>
      <c r="M6" s="181">
        <f>'I-Custos Parcela A'!M7</f>
        <v>54939684.219999947</v>
      </c>
      <c r="N6" s="181">
        <f>'I-Custos Parcela A'!N7</f>
        <v>73270370.89000006</v>
      </c>
      <c r="O6" s="181">
        <f>SUM(B6:N6)</f>
        <v>568823656.42999995</v>
      </c>
    </row>
    <row r="7" spans="1:15" x14ac:dyDescent="0.25">
      <c r="A7" s="197" t="s">
        <v>205</v>
      </c>
      <c r="B7" s="181">
        <f>'I-Mercado'!B5</f>
        <v>77906526</v>
      </c>
      <c r="C7" s="181">
        <f>'I-Mercado'!C5</f>
        <v>73168035</v>
      </c>
      <c r="D7" s="181">
        <f>'I-Mercado'!D5</f>
        <v>76933898</v>
      </c>
      <c r="E7" s="181">
        <f>'I-Mercado'!E5</f>
        <v>78440507</v>
      </c>
      <c r="F7" s="181">
        <f>'I-Mercado'!F5/31*16</f>
        <v>39255291.354838707</v>
      </c>
      <c r="G7" s="181">
        <f>'I-Mercado'!F5/31*15</f>
        <v>36801835.645161286</v>
      </c>
      <c r="H7" s="181">
        <f>'I-Mercado'!G5</f>
        <v>73345382</v>
      </c>
      <c r="I7" s="181">
        <f>'I-Mercado'!H5</f>
        <v>72139390</v>
      </c>
      <c r="J7" s="181">
        <f>'I-Mercado'!I5</f>
        <v>75129110</v>
      </c>
      <c r="K7" s="181">
        <f>'I-Mercado'!J5</f>
        <v>77261818</v>
      </c>
      <c r="L7" s="181">
        <f>'I-Mercado'!K5</f>
        <v>75143160</v>
      </c>
      <c r="M7" s="181">
        <f>'I-Mercado'!L5</f>
        <v>77638013</v>
      </c>
      <c r="N7" s="181">
        <f>'I-Mercado'!M5</f>
        <v>80888727</v>
      </c>
      <c r="O7" s="181">
        <f t="shared" ref="O7:O12" si="0">SUM(B7:N7)</f>
        <v>914051693</v>
      </c>
    </row>
    <row r="8" spans="1:15" x14ac:dyDescent="0.25">
      <c r="A8" s="197" t="s">
        <v>206</v>
      </c>
      <c r="B8" s="194">
        <f>'I-Parâmetros'!$B$70</f>
        <v>0.51062576116274794</v>
      </c>
      <c r="C8" s="194">
        <f>'I-Parâmetros'!$B$70</f>
        <v>0.51062576116274794</v>
      </c>
      <c r="D8" s="194">
        <f>'I-Parâmetros'!$B$70</f>
        <v>0.51062576116274794</v>
      </c>
      <c r="E8" s="194">
        <f>'I-Parâmetros'!$B$70</f>
        <v>0.51062576116274794</v>
      </c>
      <c r="F8" s="194">
        <f>'I-Parâmetros'!$B$70</f>
        <v>0.51062576116274794</v>
      </c>
      <c r="G8" s="194">
        <f>'I-Parâmetros'!$C$70</f>
        <v>0.48599999999999999</v>
      </c>
      <c r="H8" s="194">
        <f>'I-Parâmetros'!$C$70</f>
        <v>0.48599999999999999</v>
      </c>
      <c r="I8" s="194">
        <f>'I-Parâmetros'!$C$70</f>
        <v>0.48599999999999999</v>
      </c>
      <c r="J8" s="194">
        <f>'I-Parâmetros'!$C$70</f>
        <v>0.48599999999999999</v>
      </c>
      <c r="K8" s="194">
        <f>'I-Parâmetros'!$C$70</f>
        <v>0.48599999999999999</v>
      </c>
      <c r="L8" s="194">
        <f>'I-Parâmetros'!$C$70</f>
        <v>0.48599999999999999</v>
      </c>
      <c r="M8" s="194">
        <f>'I-Parâmetros'!$C$70</f>
        <v>0.48599999999999999</v>
      </c>
      <c r="N8" s="194">
        <f>'I-Parâmetros'!$C$70</f>
        <v>0.48599999999999999</v>
      </c>
      <c r="O8" s="181"/>
    </row>
    <row r="9" spans="1:15" x14ac:dyDescent="0.25">
      <c r="A9" s="197" t="s">
        <v>207</v>
      </c>
      <c r="B9" s="181">
        <f>B7*B8</f>
        <v>39781079.138295412</v>
      </c>
      <c r="C9" s="181">
        <f t="shared" ref="C9:N9" si="1">C7*C8</f>
        <v>37361483.564657584</v>
      </c>
      <c r="D9" s="181">
        <f t="shared" si="1"/>
        <v>39284430.225467212</v>
      </c>
      <c r="E9" s="181">
        <f t="shared" si="1"/>
        <v>40053743.59286686</v>
      </c>
      <c r="F9" s="181">
        <f t="shared" si="1"/>
        <v>20044763.027729955</v>
      </c>
      <c r="G9" s="181">
        <f t="shared" si="1"/>
        <v>17885692.123548385</v>
      </c>
      <c r="H9" s="181">
        <f t="shared" si="1"/>
        <v>35645855.652000003</v>
      </c>
      <c r="I9" s="181">
        <f t="shared" si="1"/>
        <v>35059743.539999999</v>
      </c>
      <c r="J9" s="181">
        <f t="shared" si="1"/>
        <v>36512747.460000001</v>
      </c>
      <c r="K9" s="181">
        <f t="shared" si="1"/>
        <v>37549243.548</v>
      </c>
      <c r="L9" s="181">
        <f t="shared" si="1"/>
        <v>36519575.759999998</v>
      </c>
      <c r="M9" s="181">
        <f t="shared" si="1"/>
        <v>37732074.317999996</v>
      </c>
      <c r="N9" s="181">
        <f t="shared" si="1"/>
        <v>39311921.321999997</v>
      </c>
      <c r="O9" s="181">
        <f t="shared" si="0"/>
        <v>452742353.27256536</v>
      </c>
    </row>
    <row r="10" spans="1:15" s="45" customFormat="1" x14ac:dyDescent="0.25">
      <c r="A10" s="197" t="s">
        <v>221</v>
      </c>
      <c r="B10" s="181">
        <f>B6-B9</f>
        <v>5783191.2817044556</v>
      </c>
      <c r="C10" s="181">
        <f t="shared" ref="C10:N10" si="2">C6-C9</f>
        <v>2346997.1153424159</v>
      </c>
      <c r="D10" s="181">
        <f t="shared" si="2"/>
        <v>-1626836.8054672256</v>
      </c>
      <c r="E10" s="181">
        <f t="shared" si="2"/>
        <v>961675.02713318169</v>
      </c>
      <c r="F10" s="181">
        <f t="shared" si="2"/>
        <v>-397551.27547187358</v>
      </c>
      <c r="G10" s="181">
        <f t="shared" si="2"/>
        <v>533568.89419356734</v>
      </c>
      <c r="H10" s="181">
        <f t="shared" si="2"/>
        <v>5395592.2579999492</v>
      </c>
      <c r="I10" s="181">
        <f t="shared" si="2"/>
        <v>7309105.0199999213</v>
      </c>
      <c r="J10" s="181">
        <f t="shared" si="2"/>
        <v>13168882.139999934</v>
      </c>
      <c r="K10" s="181">
        <f t="shared" si="2"/>
        <v>13979100.472000077</v>
      </c>
      <c r="L10" s="181">
        <f t="shared" si="2"/>
        <v>17461519.560000084</v>
      </c>
      <c r="M10" s="181">
        <f t="shared" si="2"/>
        <v>17207609.90199995</v>
      </c>
      <c r="N10" s="181">
        <f t="shared" si="2"/>
        <v>33958449.568000063</v>
      </c>
      <c r="O10" s="181">
        <f t="shared" si="0"/>
        <v>116081303.15743451</v>
      </c>
    </row>
    <row r="11" spans="1:15" x14ac:dyDescent="0.25">
      <c r="A11" s="197" t="s">
        <v>208</v>
      </c>
      <c r="B11" s="196" cm="1">
        <f t="array" ref="B11">'I-Índices'!$C$46/INDEX('I-Índices'!$B$35:$C$46,MONTH('A-Tarifa Financeira TF'!B$4),2)-1</f>
        <v>9.7865454956417519E-2</v>
      </c>
      <c r="C11" s="196" cm="1">
        <f t="array" ref="C11">'I-Índices'!$C$46/INDEX('I-Índices'!$B$35:$C$46,MONTH('A-Tarifa Financeira TF'!C$4),2)-1</f>
        <v>8.8504436693742639E-2</v>
      </c>
      <c r="D11" s="196" cm="1">
        <f t="array" ref="D11">'I-Índices'!$C$46/INDEX('I-Índices'!$B$35:$C$46,MONTH('A-Tarifa Financeira TF'!D$4),2)-1</f>
        <v>7.8474356444018234E-2</v>
      </c>
      <c r="E11" s="196" cm="1">
        <f t="array" ref="E11">'I-Índices'!$C$46/INDEX('I-Índices'!$B$35:$C$46,MONTH('A-Tarifa Financeira TF'!E$4),2)-1</f>
        <v>7.5141726293894706E-2</v>
      </c>
      <c r="F11" s="196" cm="1">
        <f t="array" ref="F11">'I-Índices'!$C$46/INDEX('I-Índices'!$B$35:$C$46,MONTH('A-Tarifa Financeira TF'!F$4),2)-1</f>
        <v>6.6290795810131753E-2</v>
      </c>
      <c r="G11" s="196" cm="1">
        <f t="array" ref="G11">'I-Índices'!$C$46/INDEX('I-Índices'!$B$35:$C$46,MONTH('A-Tarifa Financeira TF'!G$4),2)-1</f>
        <v>6.6290795810131753E-2</v>
      </c>
      <c r="H11" s="196" cm="1">
        <f t="array" ref="H11">'I-Índices'!$C$46/INDEX('I-Índices'!$B$35:$C$46,MONTH('A-Tarifa Financeira TF'!H$4),2)-1</f>
        <v>6.066918776148289E-2</v>
      </c>
      <c r="I11" s="196" cm="1">
        <f t="array" ref="I11">'I-Índices'!$C$46/INDEX('I-Índices'!$B$35:$C$46,MONTH('A-Tarifa Financeira TF'!I$4),2)-1</f>
        <v>5.0583911408202509E-2</v>
      </c>
      <c r="J11" s="196" cm="1">
        <f t="array" ref="J11">'I-Índices'!$C$46/INDEX('I-Índices'!$B$35:$C$46,MONTH('A-Tarifa Financeira TF'!J$4),2)-1</f>
        <v>4.1522791671275705E-2</v>
      </c>
      <c r="K11" s="196" cm="1">
        <f t="array" ref="K11">'I-Índices'!$C$46/INDEX('I-Índices'!$B$35:$C$46,MONTH('A-Tarifa Financeira TF'!K$4),2)-1</f>
        <v>2.9580045119536491E-2</v>
      </c>
      <c r="L11" s="196" cm="1">
        <f t="array" ref="L11">'I-Índices'!$C$46/INDEX('I-Índices'!$B$35:$C$46,MONTH('A-Tarifa Financeira TF'!L$4),2)-1</f>
        <v>1.6869623877006079E-2</v>
      </c>
      <c r="M11" s="196" cm="1">
        <f t="array" ref="M11">'I-Índices'!$C$46/INDEX('I-Índices'!$B$35:$C$46,MONTH('A-Tarifa Financeira TF'!M$4),2)-1</f>
        <v>7.2995824342585447E-3</v>
      </c>
      <c r="N11" s="196" cm="1">
        <f t="array" ref="N11">'I-Índices'!$C$46/INDEX('I-Índices'!$B$35:$C$46,MONTH('A-Tarifa Financeira TF'!N$4),2)-1</f>
        <v>0</v>
      </c>
      <c r="O11" s="181"/>
    </row>
    <row r="12" spans="1:15" x14ac:dyDescent="0.25">
      <c r="A12" s="433" t="s">
        <v>222</v>
      </c>
      <c r="B12" s="198">
        <f>B10*(1+B11)</f>
        <v>6349165.9275884498</v>
      </c>
      <c r="C12" s="198">
        <f t="shared" ref="C12:N12" si="3">C10*(1+C11)</f>
        <v>2554716.7729576351</v>
      </c>
      <c r="D12" s="198">
        <f t="shared" si="3"/>
        <v>-1754501.7768157087</v>
      </c>
      <c r="E12" s="198">
        <f t="shared" si="3"/>
        <v>1033936.948805697</v>
      </c>
      <c r="F12" s="198">
        <f t="shared" si="3"/>
        <v>-423905.265898237</v>
      </c>
      <c r="G12" s="198">
        <f t="shared" si="3"/>
        <v>568939.60080919089</v>
      </c>
      <c r="H12" s="198">
        <f t="shared" si="3"/>
        <v>5722938.4577849517</v>
      </c>
      <c r="I12" s="198">
        <f t="shared" si="3"/>
        <v>7678828.1408048458</v>
      </c>
      <c r="J12" s="198">
        <f t="shared" si="3"/>
        <v>13715690.889642734</v>
      </c>
      <c r="K12" s="198">
        <f t="shared" si="3"/>
        <v>14392602.894692374</v>
      </c>
      <c r="L12" s="198">
        <f t="shared" si="3"/>
        <v>17756088.827298269</v>
      </c>
      <c r="M12" s="198">
        <f t="shared" si="3"/>
        <v>17333218.268976163</v>
      </c>
      <c r="N12" s="198">
        <f t="shared" si="3"/>
        <v>33958449.568000063</v>
      </c>
      <c r="O12" s="198">
        <f t="shared" si="0"/>
        <v>118886169.25464644</v>
      </c>
    </row>
    <row r="13" spans="1:15" x14ac:dyDescent="0.25">
      <c r="A13" s="197" t="s">
        <v>223</v>
      </c>
      <c r="B13" s="181">
        <f>SUM($B$12:B12)</f>
        <v>6349165.9275884498</v>
      </c>
      <c r="C13" s="181">
        <f>SUM($B$12:C12)</f>
        <v>8903882.7005460858</v>
      </c>
      <c r="D13" s="181">
        <f>SUM($B$12:D12)</f>
        <v>7149380.9237303771</v>
      </c>
      <c r="E13" s="181">
        <f>SUM($B$12:E12)</f>
        <v>8183317.8725360744</v>
      </c>
      <c r="F13" s="181">
        <f>SUM($B$12:F12)</f>
        <v>7759412.6066378374</v>
      </c>
      <c r="G13" s="181">
        <f>SUM($B$12:G12)</f>
        <v>8328352.2074470278</v>
      </c>
      <c r="H13" s="181">
        <f>SUM($B$12:H12)</f>
        <v>14051290.66523198</v>
      </c>
      <c r="I13" s="181">
        <f>SUM($B$12:I12)</f>
        <v>21730118.806036826</v>
      </c>
      <c r="J13" s="181">
        <f>SUM($B$12:J12)</f>
        <v>35445809.69567956</v>
      </c>
      <c r="K13" s="181">
        <f>SUM($B$12:K12)</f>
        <v>49838412.590371937</v>
      </c>
      <c r="L13" s="181">
        <f>SUM($B$12:L12)</f>
        <v>67594501.417670205</v>
      </c>
      <c r="M13" s="181">
        <f>SUM($B$12:M12)</f>
        <v>84927719.686646372</v>
      </c>
      <c r="N13" s="181">
        <f>SUM($B$12:N12)</f>
        <v>118886169.25464644</v>
      </c>
      <c r="O13" s="181"/>
    </row>
    <row r="14" spans="1:15" x14ac:dyDescent="0.25">
      <c r="A14" s="197" t="s">
        <v>224</v>
      </c>
      <c r="B14" s="181">
        <f>SUM(B7:N7)</f>
        <v>914051693</v>
      </c>
      <c r="C14" s="199"/>
      <c r="D14" s="199"/>
      <c r="E14" s="199"/>
      <c r="F14" s="199"/>
      <c r="G14" s="199"/>
      <c r="H14" s="199"/>
      <c r="I14" s="199"/>
      <c r="J14" s="199"/>
      <c r="K14" s="199"/>
      <c r="L14" s="199"/>
      <c r="M14" s="199"/>
      <c r="N14" s="199"/>
      <c r="O14" s="199"/>
    </row>
    <row r="15" spans="1:15" x14ac:dyDescent="0.25">
      <c r="A15" s="185" t="s">
        <v>209</v>
      </c>
      <c r="B15" s="200">
        <f>N13/B14</f>
        <v>0.13006503917130913</v>
      </c>
      <c r="C15" s="199"/>
      <c r="D15" s="199"/>
      <c r="E15" s="199"/>
      <c r="F15" s="199"/>
      <c r="G15" s="199"/>
      <c r="H15" s="199"/>
      <c r="I15" s="199"/>
      <c r="J15" s="199"/>
      <c r="K15" s="199"/>
      <c r="L15" s="199"/>
      <c r="M15" s="199"/>
      <c r="N15" s="199"/>
      <c r="O15" s="199"/>
    </row>
    <row r="16" spans="1:15" x14ac:dyDescent="0.25">
      <c r="A16" s="19" t="s">
        <v>227</v>
      </c>
      <c r="B16" s="19"/>
      <c r="C16" s="19"/>
      <c r="D16" s="19"/>
      <c r="E16" s="19"/>
      <c r="F16" s="19"/>
      <c r="G16" s="19"/>
      <c r="H16" s="19"/>
      <c r="I16" s="19"/>
      <c r="J16" s="19"/>
      <c r="K16" s="19"/>
      <c r="L16" s="19"/>
      <c r="M16" s="19"/>
      <c r="N16" s="19"/>
      <c r="O16" s="19"/>
    </row>
    <row r="17" spans="1:15" x14ac:dyDescent="0.25">
      <c r="A17" s="197" t="s">
        <v>204</v>
      </c>
      <c r="B17" s="181">
        <f>'I-Custos Parcela A'!C8</f>
        <v>9961431.3999999911</v>
      </c>
      <c r="C17" s="181">
        <f>'I-Custos Parcela A'!D8</f>
        <v>11841486.489999993</v>
      </c>
      <c r="D17" s="181">
        <f>'I-Custos Parcela A'!E8</f>
        <v>12429023.539999988</v>
      </c>
      <c r="E17" s="181">
        <f>'I-Custos Parcela A'!F8</f>
        <v>13665600.009999998</v>
      </c>
      <c r="F17" s="181">
        <f>'I-Custos Parcela A'!G8/31*16</f>
        <v>5900840.2787096715</v>
      </c>
      <c r="G17" s="181">
        <f>'I-Custos Parcela A'!G8/31*15</f>
        <v>5532037.7612903174</v>
      </c>
      <c r="H17" s="181">
        <f>'I-Custos Parcela A'!H8</f>
        <v>9053847.3000000082</v>
      </c>
      <c r="I17" s="181">
        <f>'I-Custos Parcela A'!I8</f>
        <v>11787748.650000015</v>
      </c>
      <c r="J17" s="181">
        <f>'I-Custos Parcela A'!J8</f>
        <v>9511223.5399999991</v>
      </c>
      <c r="K17" s="181">
        <f>'I-Custos Parcela A'!K8</f>
        <v>11146303.199999996</v>
      </c>
      <c r="L17" s="181">
        <f>'I-Custos Parcela A'!L8</f>
        <v>11438267.269999996</v>
      </c>
      <c r="M17" s="181">
        <f>'I-Custos Parcela A'!M8</f>
        <v>12408720.080000017</v>
      </c>
      <c r="N17" s="181">
        <f>'I-Custos Parcela A'!N8</f>
        <v>15687534.179999981</v>
      </c>
      <c r="O17" s="181">
        <f>SUM(B17:N17)</f>
        <v>140364063.69999999</v>
      </c>
    </row>
    <row r="18" spans="1:15" x14ac:dyDescent="0.25">
      <c r="A18" s="197" t="s">
        <v>205</v>
      </c>
      <c r="B18" s="181">
        <f>B7</f>
        <v>77906526</v>
      </c>
      <c r="C18" s="181">
        <f t="shared" ref="C18:N18" si="4">C7</f>
        <v>73168035</v>
      </c>
      <c r="D18" s="181">
        <f t="shared" si="4"/>
        <v>76933898</v>
      </c>
      <c r="E18" s="181">
        <f t="shared" si="4"/>
        <v>78440507</v>
      </c>
      <c r="F18" s="181">
        <f t="shared" si="4"/>
        <v>39255291.354838707</v>
      </c>
      <c r="G18" s="181">
        <f t="shared" si="4"/>
        <v>36801835.645161286</v>
      </c>
      <c r="H18" s="181">
        <f t="shared" si="4"/>
        <v>73345382</v>
      </c>
      <c r="I18" s="181">
        <f t="shared" si="4"/>
        <v>72139390</v>
      </c>
      <c r="J18" s="181">
        <f t="shared" si="4"/>
        <v>75129110</v>
      </c>
      <c r="K18" s="181">
        <f t="shared" si="4"/>
        <v>77261818</v>
      </c>
      <c r="L18" s="181">
        <f t="shared" si="4"/>
        <v>75143160</v>
      </c>
      <c r="M18" s="181">
        <f t="shared" si="4"/>
        <v>77638013</v>
      </c>
      <c r="N18" s="181">
        <f t="shared" si="4"/>
        <v>80888727</v>
      </c>
      <c r="O18" s="181">
        <f t="shared" ref="O18" si="5">SUM(B18:N18)</f>
        <v>914051693</v>
      </c>
    </row>
    <row r="19" spans="1:15" x14ac:dyDescent="0.25">
      <c r="A19" s="197" t="s">
        <v>206</v>
      </c>
      <c r="B19" s="194">
        <f>'I-Parâmetros'!$B$71</f>
        <v>0.12924103472575532</v>
      </c>
      <c r="C19" s="194">
        <f>'I-Parâmetros'!$B$71</f>
        <v>0.12924103472575532</v>
      </c>
      <c r="D19" s="194">
        <f>'I-Parâmetros'!$B$71</f>
        <v>0.12924103472575532</v>
      </c>
      <c r="E19" s="194">
        <f>'I-Parâmetros'!$B$71</f>
        <v>0.12924103472575532</v>
      </c>
      <c r="F19" s="194">
        <f>'I-Parâmetros'!$B$71</f>
        <v>0.12924103472575532</v>
      </c>
      <c r="G19" s="194">
        <f>'I-Parâmetros'!$C$71</f>
        <v>0.156</v>
      </c>
      <c r="H19" s="194">
        <f>'I-Parâmetros'!$C$71</f>
        <v>0.156</v>
      </c>
      <c r="I19" s="194">
        <f>'I-Parâmetros'!$C$71</f>
        <v>0.156</v>
      </c>
      <c r="J19" s="194">
        <f>'I-Parâmetros'!$C$71</f>
        <v>0.156</v>
      </c>
      <c r="K19" s="194">
        <f>'I-Parâmetros'!$C$71</f>
        <v>0.156</v>
      </c>
      <c r="L19" s="194">
        <f>'I-Parâmetros'!$C$71</f>
        <v>0.156</v>
      </c>
      <c r="M19" s="194">
        <f>'I-Parâmetros'!$C$71</f>
        <v>0.156</v>
      </c>
      <c r="N19" s="194">
        <f>'I-Parâmetros'!$C$71</f>
        <v>0.156</v>
      </c>
      <c r="O19" s="181"/>
    </row>
    <row r="20" spans="1:15" x14ac:dyDescent="0.25">
      <c r="A20" s="197" t="s">
        <v>207</v>
      </c>
      <c r="B20" s="181">
        <f>B18*B19</f>
        <v>10068720.03212896</v>
      </c>
      <c r="C20" s="181">
        <f t="shared" ref="C20" si="6">C18*C19</f>
        <v>9456312.552250281</v>
      </c>
      <c r="D20" s="181">
        <f t="shared" ref="D20" si="7">D18*D19</f>
        <v>9943016.583005717</v>
      </c>
      <c r="E20" s="181">
        <f t="shared" ref="E20" si="8">E18*E19</f>
        <v>10137732.289092854</v>
      </c>
      <c r="F20" s="181">
        <f t="shared" ref="F20" si="9">F18*F19</f>
        <v>5073394.4731603516</v>
      </c>
      <c r="G20" s="181">
        <f t="shared" ref="G20" si="10">G18*G19</f>
        <v>5741086.360645161</v>
      </c>
      <c r="H20" s="181">
        <f t="shared" ref="H20" si="11">H18*H19</f>
        <v>11441879.592</v>
      </c>
      <c r="I20" s="181">
        <f t="shared" ref="I20" si="12">I18*I19</f>
        <v>11253744.84</v>
      </c>
      <c r="J20" s="181">
        <f t="shared" ref="J20" si="13">J18*J19</f>
        <v>11720141.16</v>
      </c>
      <c r="K20" s="181">
        <f t="shared" ref="K20" si="14">K18*K19</f>
        <v>12052843.607999999</v>
      </c>
      <c r="L20" s="181">
        <f t="shared" ref="L20" si="15">L18*L19</f>
        <v>11722332.960000001</v>
      </c>
      <c r="M20" s="181">
        <f t="shared" ref="M20" si="16">M18*M19</f>
        <v>12111530.028000001</v>
      </c>
      <c r="N20" s="181">
        <f t="shared" ref="N20" si="17">N18*N19</f>
        <v>12618641.412</v>
      </c>
      <c r="O20" s="181">
        <f t="shared" ref="O20:O21" si="18">SUM(B20:N20)</f>
        <v>133341375.89028332</v>
      </c>
    </row>
    <row r="21" spans="1:15" x14ac:dyDescent="0.25">
      <c r="A21" s="197" t="s">
        <v>221</v>
      </c>
      <c r="B21" s="181">
        <f>B17-B20</f>
        <v>-107288.63212896883</v>
      </c>
      <c r="C21" s="181">
        <f t="shared" ref="C21" si="19">C17-C20</f>
        <v>2385173.9377497118</v>
      </c>
      <c r="D21" s="181">
        <f t="shared" ref="D21" si="20">D17-D20</f>
        <v>2486006.9569942709</v>
      </c>
      <c r="E21" s="181">
        <f t="shared" ref="E21" si="21">E17-E20</f>
        <v>3527867.7209071442</v>
      </c>
      <c r="F21" s="181">
        <f t="shared" ref="F21" si="22">F17-F20</f>
        <v>827445.80554931983</v>
      </c>
      <c r="G21" s="181">
        <f t="shared" ref="G21" si="23">G17-G20</f>
        <v>-209048.59935484361</v>
      </c>
      <c r="H21" s="181">
        <f t="shared" ref="H21" si="24">H17-H20</f>
        <v>-2388032.291999992</v>
      </c>
      <c r="I21" s="181">
        <f t="shared" ref="I21" si="25">I17-I20</f>
        <v>534003.81000001542</v>
      </c>
      <c r="J21" s="181">
        <f t="shared" ref="J21" si="26">J17-J20</f>
        <v>-2208917.620000001</v>
      </c>
      <c r="K21" s="181">
        <f t="shared" ref="K21" si="27">K17-K20</f>
        <v>-906540.40800000355</v>
      </c>
      <c r="L21" s="181">
        <f t="shared" ref="L21" si="28">L17-L20</f>
        <v>-284065.69000000507</v>
      </c>
      <c r="M21" s="181">
        <f t="shared" ref="M21" si="29">M17-M20</f>
        <v>297190.05200001597</v>
      </c>
      <c r="N21" s="181">
        <f t="shared" ref="N21" si="30">N17-N20</f>
        <v>3068892.7679999806</v>
      </c>
      <c r="O21" s="181">
        <f t="shared" si="18"/>
        <v>7022687.8097166438</v>
      </c>
    </row>
    <row r="22" spans="1:15" x14ac:dyDescent="0.25">
      <c r="A22" s="197" t="s">
        <v>208</v>
      </c>
      <c r="B22" s="196" cm="1">
        <f t="array" ref="B22">'I-Índices'!$C$46/INDEX('I-Índices'!$B$35:$C$46,MONTH('A-Tarifa Financeira TF'!B$4),2)-1</f>
        <v>9.7865454956417519E-2</v>
      </c>
      <c r="C22" s="196" cm="1">
        <f t="array" ref="C22">'I-Índices'!$C$46/INDEX('I-Índices'!$B$35:$C$46,MONTH('A-Tarifa Financeira TF'!C$4),2)-1</f>
        <v>8.8504436693742639E-2</v>
      </c>
      <c r="D22" s="196" cm="1">
        <f t="array" ref="D22">'I-Índices'!$C$46/INDEX('I-Índices'!$B$35:$C$46,MONTH('A-Tarifa Financeira TF'!D$4),2)-1</f>
        <v>7.8474356444018234E-2</v>
      </c>
      <c r="E22" s="196" cm="1">
        <f t="array" ref="E22">'I-Índices'!$C$46/INDEX('I-Índices'!$B$35:$C$46,MONTH('A-Tarifa Financeira TF'!E$4),2)-1</f>
        <v>7.5141726293894706E-2</v>
      </c>
      <c r="F22" s="196" cm="1">
        <f t="array" ref="F22">'I-Índices'!$C$46/INDEX('I-Índices'!$B$35:$C$46,MONTH('A-Tarifa Financeira TF'!F$4),2)-1</f>
        <v>6.6290795810131753E-2</v>
      </c>
      <c r="G22" s="196" cm="1">
        <f t="array" ref="G22">'I-Índices'!$C$46/INDEX('I-Índices'!$B$35:$C$46,MONTH('A-Tarifa Financeira TF'!G$4),2)-1</f>
        <v>6.6290795810131753E-2</v>
      </c>
      <c r="H22" s="196" cm="1">
        <f t="array" ref="H22">'I-Índices'!$C$46/INDEX('I-Índices'!$B$35:$C$46,MONTH('A-Tarifa Financeira TF'!H$4),2)-1</f>
        <v>6.066918776148289E-2</v>
      </c>
      <c r="I22" s="196" cm="1">
        <f t="array" ref="I22">'I-Índices'!$C$46/INDEX('I-Índices'!$B$35:$C$46,MONTH('A-Tarifa Financeira TF'!I$4),2)-1</f>
        <v>5.0583911408202509E-2</v>
      </c>
      <c r="J22" s="196" cm="1">
        <f t="array" ref="J22">'I-Índices'!$C$46/INDEX('I-Índices'!$B$35:$C$46,MONTH('A-Tarifa Financeira TF'!J$4),2)-1</f>
        <v>4.1522791671275705E-2</v>
      </c>
      <c r="K22" s="196" cm="1">
        <f t="array" ref="K22">'I-Índices'!$C$46/INDEX('I-Índices'!$B$35:$C$46,MONTH('A-Tarifa Financeira TF'!K$4),2)-1</f>
        <v>2.9580045119536491E-2</v>
      </c>
      <c r="L22" s="196" cm="1">
        <f t="array" ref="L22">'I-Índices'!$C$46/INDEX('I-Índices'!$B$35:$C$46,MONTH('A-Tarifa Financeira TF'!L$4),2)-1</f>
        <v>1.6869623877006079E-2</v>
      </c>
      <c r="M22" s="196" cm="1">
        <f t="array" ref="M22">'I-Índices'!$C$46/INDEX('I-Índices'!$B$35:$C$46,MONTH('A-Tarifa Financeira TF'!M$4),2)-1</f>
        <v>7.2995824342585447E-3</v>
      </c>
      <c r="N22" s="196" cm="1">
        <f t="array" ref="N22">'I-Índices'!$C$46/INDEX('I-Índices'!$B$35:$C$46,MONTH('A-Tarifa Financeira TF'!N$4),2)-1</f>
        <v>0</v>
      </c>
      <c r="O22" s="181"/>
    </row>
    <row r="23" spans="1:15" x14ac:dyDescent="0.25">
      <c r="A23" s="433" t="s">
        <v>222</v>
      </c>
      <c r="B23" s="198">
        <f>B21*(1+B22)</f>
        <v>-117788.48292392209</v>
      </c>
      <c r="C23" s="198">
        <f t="shared" ref="C23" si="31">C21*(1+C22)</f>
        <v>2596272.4135268461</v>
      </c>
      <c r="D23" s="198">
        <f t="shared" ref="D23" si="32">D21*(1+D22)</f>
        <v>2681094.7530597486</v>
      </c>
      <c r="E23" s="198">
        <f t="shared" ref="E23" si="33">E21*(1+E22)</f>
        <v>3792957.7915926152</v>
      </c>
      <c r="F23" s="198">
        <f t="shared" ref="F23" si="34">F21*(1+F22)</f>
        <v>882297.84648893983</v>
      </c>
      <c r="G23" s="198">
        <f t="shared" ref="G23" si="35">G21*(1+G22)</f>
        <v>-222906.59736906958</v>
      </c>
      <c r="H23" s="198">
        <f t="shared" ref="H23" si="36">H21*(1+H22)</f>
        <v>-2532912.2715038238</v>
      </c>
      <c r="I23" s="198">
        <f t="shared" ref="I23" si="37">I21*(1+I22)</f>
        <v>561015.81141669885</v>
      </c>
      <c r="J23" s="198">
        <f t="shared" ref="J23" si="38">J21*(1+J22)</f>
        <v>-2300638.0461542713</v>
      </c>
      <c r="K23" s="198">
        <f t="shared" ref="K23" si="39">K21*(1+K22)</f>
        <v>-933355.91417132667</v>
      </c>
      <c r="L23" s="198">
        <f t="shared" ref="L23" si="40">L21*(1+L22)</f>
        <v>-288857.77134666737</v>
      </c>
      <c r="M23" s="198">
        <f t="shared" ref="M23" si="41">M21*(1+M22)</f>
        <v>299359.41528323165</v>
      </c>
      <c r="N23" s="198">
        <f t="shared" ref="N23" si="42">N21*(1+N22)</f>
        <v>3068892.7679999806</v>
      </c>
      <c r="O23" s="198">
        <f t="shared" ref="O23" si="43">SUM(B23:N23)</f>
        <v>7485431.7158989804</v>
      </c>
    </row>
    <row r="24" spans="1:15" x14ac:dyDescent="0.25">
      <c r="A24" s="197" t="s">
        <v>223</v>
      </c>
      <c r="B24" s="181">
        <f>SUM($B$23:B23)</f>
        <v>-117788.48292392209</v>
      </c>
      <c r="C24" s="181">
        <f>SUM($B$23:C23)</f>
        <v>2478483.930602924</v>
      </c>
      <c r="D24" s="181">
        <f>SUM($B$23:D23)</f>
        <v>5159578.6836626725</v>
      </c>
      <c r="E24" s="181">
        <f>SUM($B$23:E23)</f>
        <v>8952536.4752552882</v>
      </c>
      <c r="F24" s="181">
        <f>SUM($B$23:F23)</f>
        <v>9834834.3217442278</v>
      </c>
      <c r="G24" s="181">
        <f>SUM($B$23:G23)</f>
        <v>9611927.7243751585</v>
      </c>
      <c r="H24" s="181">
        <f>SUM($B$23:H23)</f>
        <v>7079015.4528713347</v>
      </c>
      <c r="I24" s="181">
        <f>SUM($B$23:I23)</f>
        <v>7640031.2642880334</v>
      </c>
      <c r="J24" s="181">
        <f>SUM($B$23:J23)</f>
        <v>5339393.2181337625</v>
      </c>
      <c r="K24" s="181">
        <f>SUM($B$23:K23)</f>
        <v>4406037.3039624356</v>
      </c>
      <c r="L24" s="181">
        <f>SUM($B$23:L23)</f>
        <v>4117179.5326157683</v>
      </c>
      <c r="M24" s="181">
        <f>SUM($B$23:M23)</f>
        <v>4416538.9478989998</v>
      </c>
      <c r="N24" s="181">
        <f>SUM($B$23:N23)</f>
        <v>7485431.7158989804</v>
      </c>
      <c r="O24" s="181"/>
    </row>
    <row r="25" spans="1:15" x14ac:dyDescent="0.25">
      <c r="A25" s="197" t="s">
        <v>224</v>
      </c>
      <c r="B25" s="181">
        <f>SUM(B18:N18)</f>
        <v>914051693</v>
      </c>
      <c r="C25" s="199"/>
      <c r="D25" s="199"/>
      <c r="E25" s="199"/>
      <c r="F25" s="199"/>
      <c r="G25" s="199"/>
      <c r="H25" s="199"/>
      <c r="I25" s="199"/>
      <c r="J25" s="199"/>
      <c r="K25" s="199"/>
      <c r="L25" s="199"/>
      <c r="M25" s="199"/>
      <c r="N25" s="199"/>
      <c r="O25" s="199"/>
    </row>
    <row r="26" spans="1:15" x14ac:dyDescent="0.25">
      <c r="A26" s="185" t="s">
        <v>227</v>
      </c>
      <c r="B26" s="200">
        <f>N24/B25</f>
        <v>8.1892870755822557E-3</v>
      </c>
      <c r="C26" s="199"/>
      <c r="D26" s="199"/>
      <c r="E26" s="199"/>
      <c r="F26" s="199"/>
      <c r="G26" s="199"/>
      <c r="H26" s="199"/>
      <c r="I26" s="199"/>
      <c r="J26" s="199"/>
      <c r="K26" s="199"/>
      <c r="L26" s="199"/>
      <c r="M26" s="199"/>
      <c r="N26" s="199"/>
      <c r="O26" s="199"/>
    </row>
    <row r="27" spans="1:15" x14ac:dyDescent="0.25">
      <c r="A27" s="19" t="s">
        <v>228</v>
      </c>
      <c r="B27" s="19"/>
      <c r="C27" s="19"/>
      <c r="D27" s="19"/>
      <c r="E27" s="19"/>
      <c r="F27" s="19"/>
      <c r="G27" s="19"/>
      <c r="H27" s="19"/>
      <c r="I27" s="19"/>
      <c r="J27" s="19"/>
      <c r="K27" s="19"/>
      <c r="L27" s="19"/>
      <c r="M27" s="19"/>
      <c r="N27" s="19"/>
      <c r="O27" s="19"/>
    </row>
    <row r="28" spans="1:15" x14ac:dyDescent="0.25">
      <c r="A28" s="197" t="s">
        <v>204</v>
      </c>
      <c r="B28" s="181">
        <f>'I-Custos Parcela A'!C9</f>
        <v>7662910.4600000028</v>
      </c>
      <c r="C28" s="181">
        <f>'I-Custos Parcela A'!D9</f>
        <v>7949854.8199999984</v>
      </c>
      <c r="D28" s="181">
        <f>'I-Custos Parcela A'!E9</f>
        <v>7804937.1100000013</v>
      </c>
      <c r="E28" s="181">
        <f>'I-Custos Parcela A'!F9</f>
        <v>8389234.7100000009</v>
      </c>
      <c r="F28" s="181">
        <f>'I-Custos Parcela A'!G9/31*16</f>
        <v>4118079.2103225822</v>
      </c>
      <c r="G28" s="181">
        <f>'I-Custos Parcela A'!G9/31*15</f>
        <v>3860699.2596774208</v>
      </c>
      <c r="H28" s="181">
        <f>'I-Custos Parcela A'!H9</f>
        <v>8064666.860000005</v>
      </c>
      <c r="I28" s="181">
        <f>'I-Custos Parcela A'!I9</f>
        <v>7703106.6699999962</v>
      </c>
      <c r="J28" s="181">
        <f>'I-Custos Parcela A'!J9</f>
        <v>8829398.6000000015</v>
      </c>
      <c r="K28" s="181">
        <f>'I-Custos Parcela A'!K9</f>
        <v>8153234.3100000015</v>
      </c>
      <c r="L28" s="181">
        <f>'I-Custos Parcela A'!L9</f>
        <v>9150695.2400000058</v>
      </c>
      <c r="M28" s="181">
        <f>'I-Custos Parcela A'!M9</f>
        <v>9454297.620000001</v>
      </c>
      <c r="N28" s="181">
        <f>'I-Custos Parcela A'!N9</f>
        <v>8456750.5400000066</v>
      </c>
      <c r="O28" s="181">
        <f>SUM(B28:N28)</f>
        <v>99597865.410000026</v>
      </c>
    </row>
    <row r="29" spans="1:15" x14ac:dyDescent="0.25">
      <c r="A29" s="197" t="s">
        <v>205</v>
      </c>
      <c r="B29" s="181">
        <f>B7</f>
        <v>77906526</v>
      </c>
      <c r="C29" s="181">
        <f t="shared" ref="C29:N29" si="44">C7</f>
        <v>73168035</v>
      </c>
      <c r="D29" s="181">
        <f t="shared" si="44"/>
        <v>76933898</v>
      </c>
      <c r="E29" s="181">
        <f t="shared" si="44"/>
        <v>78440507</v>
      </c>
      <c r="F29" s="181">
        <f t="shared" si="44"/>
        <v>39255291.354838707</v>
      </c>
      <c r="G29" s="181">
        <f t="shared" si="44"/>
        <v>36801835.645161286</v>
      </c>
      <c r="H29" s="181">
        <f t="shared" si="44"/>
        <v>73345382</v>
      </c>
      <c r="I29" s="181">
        <f t="shared" si="44"/>
        <v>72139390</v>
      </c>
      <c r="J29" s="181">
        <f t="shared" si="44"/>
        <v>75129110</v>
      </c>
      <c r="K29" s="181">
        <f t="shared" si="44"/>
        <v>77261818</v>
      </c>
      <c r="L29" s="181">
        <f t="shared" si="44"/>
        <v>75143160</v>
      </c>
      <c r="M29" s="181">
        <f t="shared" si="44"/>
        <v>77638013</v>
      </c>
      <c r="N29" s="181">
        <f t="shared" si="44"/>
        <v>80888727</v>
      </c>
      <c r="O29" s="181">
        <f t="shared" ref="O29" si="45">SUM(B29:N29)</f>
        <v>914051693</v>
      </c>
    </row>
    <row r="30" spans="1:15" x14ac:dyDescent="0.25">
      <c r="A30" s="197" t="s">
        <v>206</v>
      </c>
      <c r="B30" s="194">
        <f>'I-Parâmetros'!$B$72</f>
        <v>0.12881167342926644</v>
      </c>
      <c r="C30" s="194">
        <f>'I-Parâmetros'!$B$72</f>
        <v>0.12881167342926644</v>
      </c>
      <c r="D30" s="194">
        <f>'I-Parâmetros'!$B$72</f>
        <v>0.12881167342926644</v>
      </c>
      <c r="E30" s="194">
        <f>'I-Parâmetros'!$B$72</f>
        <v>0.12881167342926644</v>
      </c>
      <c r="F30" s="194">
        <f>'I-Parâmetros'!$B$72</f>
        <v>0.12881167342926644</v>
      </c>
      <c r="G30" s="194">
        <f>'I-Parâmetros'!$C$72</f>
        <v>0.13700000000000001</v>
      </c>
      <c r="H30" s="194">
        <f>'I-Parâmetros'!$C$72</f>
        <v>0.13700000000000001</v>
      </c>
      <c r="I30" s="194">
        <f>'I-Parâmetros'!$C$72</f>
        <v>0.13700000000000001</v>
      </c>
      <c r="J30" s="194">
        <f>'I-Parâmetros'!$C$72</f>
        <v>0.13700000000000001</v>
      </c>
      <c r="K30" s="194">
        <f>'I-Parâmetros'!$C$72</f>
        <v>0.13700000000000001</v>
      </c>
      <c r="L30" s="194">
        <f>'I-Parâmetros'!$C$72</f>
        <v>0.13700000000000001</v>
      </c>
      <c r="M30" s="194">
        <f>'I-Parâmetros'!$C$72</f>
        <v>0.13700000000000001</v>
      </c>
      <c r="N30" s="194">
        <f>'I-Parâmetros'!$C$72</f>
        <v>0.13700000000000001</v>
      </c>
      <c r="O30" s="181"/>
    </row>
    <row r="31" spans="1:15" x14ac:dyDescent="0.25">
      <c r="A31" s="197" t="s">
        <v>207</v>
      </c>
      <c r="B31" s="181">
        <f>B29*B30</f>
        <v>10035269.985120656</v>
      </c>
      <c r="C31" s="181">
        <f t="shared" ref="C31" si="46">C29*C30</f>
        <v>9424897.0298811365</v>
      </c>
      <c r="D31" s="181">
        <f t="shared" ref="D31" si="47">D29*D30</f>
        <v>9909984.1448164955</v>
      </c>
      <c r="E31" s="181">
        <f t="shared" ref="E31" si="48">E29*E30</f>
        <v>10104052.971310088</v>
      </c>
      <c r="F31" s="181">
        <f t="shared" ref="F31" si="49">F29*F30</f>
        <v>5056539.77037019</v>
      </c>
      <c r="G31" s="181">
        <f t="shared" ref="G31" si="50">G29*G30</f>
        <v>5041851.4833870968</v>
      </c>
      <c r="H31" s="181">
        <f t="shared" ref="H31" si="51">H29*H30</f>
        <v>10048317.334000001</v>
      </c>
      <c r="I31" s="181">
        <f t="shared" ref="I31" si="52">I29*I30</f>
        <v>9883096.4300000016</v>
      </c>
      <c r="J31" s="181">
        <f t="shared" ref="J31" si="53">J29*J30</f>
        <v>10292688.07</v>
      </c>
      <c r="K31" s="181">
        <f t="shared" ref="K31" si="54">K29*K30</f>
        <v>10584869.066000002</v>
      </c>
      <c r="L31" s="181">
        <f t="shared" ref="L31" si="55">L29*L30</f>
        <v>10294612.92</v>
      </c>
      <c r="M31" s="181">
        <f t="shared" ref="M31" si="56">M29*M30</f>
        <v>10636407.781000001</v>
      </c>
      <c r="N31" s="181">
        <f t="shared" ref="N31" si="57">N29*N30</f>
        <v>11081755.599000001</v>
      </c>
      <c r="O31" s="181">
        <f t="shared" ref="O31:O32" si="58">SUM(B31:N31)</f>
        <v>122394342.58488567</v>
      </c>
    </row>
    <row r="32" spans="1:15" x14ac:dyDescent="0.25">
      <c r="A32" s="197" t="s">
        <v>221</v>
      </c>
      <c r="B32" s="181">
        <f>B28-B31</f>
        <v>-2372359.5251206532</v>
      </c>
      <c r="C32" s="181">
        <f t="shared" ref="C32" si="59">C28-C31</f>
        <v>-1475042.2098811381</v>
      </c>
      <c r="D32" s="181">
        <f t="shared" ref="D32" si="60">D28-D31</f>
        <v>-2105047.0348164942</v>
      </c>
      <c r="E32" s="181">
        <f t="shared" ref="E32" si="61">E28-E31</f>
        <v>-1714818.2613100875</v>
      </c>
      <c r="F32" s="181">
        <f t="shared" ref="F32" si="62">F28-F31</f>
        <v>-938460.56004760787</v>
      </c>
      <c r="G32" s="181">
        <f t="shared" ref="G32" si="63">G28-G31</f>
        <v>-1181152.2237096759</v>
      </c>
      <c r="H32" s="181">
        <f t="shared" ref="H32" si="64">H28-H31</f>
        <v>-1983650.4739999957</v>
      </c>
      <c r="I32" s="181">
        <f t="shared" ref="I32" si="65">I28-I31</f>
        <v>-2179989.7600000054</v>
      </c>
      <c r="J32" s="181">
        <f t="shared" ref="J32" si="66">J28-J31</f>
        <v>-1463289.4699999988</v>
      </c>
      <c r="K32" s="181">
        <f t="shared" ref="K32" si="67">K28-K31</f>
        <v>-2431634.7560000001</v>
      </c>
      <c r="L32" s="181">
        <f t="shared" ref="L32" si="68">L28-L31</f>
        <v>-1143917.6799999941</v>
      </c>
      <c r="M32" s="181">
        <f t="shared" ref="M32" si="69">M28-M31</f>
        <v>-1182110.1610000003</v>
      </c>
      <c r="N32" s="181">
        <f t="shared" ref="N32" si="70">N28-N31</f>
        <v>-2625005.0589999948</v>
      </c>
      <c r="O32" s="181">
        <f t="shared" si="58"/>
        <v>-22796477.174885646</v>
      </c>
    </row>
    <row r="33" spans="1:15" x14ac:dyDescent="0.25">
      <c r="A33" s="197" t="s">
        <v>208</v>
      </c>
      <c r="B33" s="196" cm="1">
        <f t="array" ref="B33">'I-Índices'!$C$46/INDEX('I-Índices'!$B$35:$C$46,MONTH('A-Tarifa Financeira TF'!B$4),2)-1</f>
        <v>9.7865454956417519E-2</v>
      </c>
      <c r="C33" s="196" cm="1">
        <f t="array" ref="C33">'I-Índices'!$C$46/INDEX('I-Índices'!$B$35:$C$46,MONTH('A-Tarifa Financeira TF'!C$4),2)-1</f>
        <v>8.8504436693742639E-2</v>
      </c>
      <c r="D33" s="196" cm="1">
        <f t="array" ref="D33">'I-Índices'!$C$46/INDEX('I-Índices'!$B$35:$C$46,MONTH('A-Tarifa Financeira TF'!D$4),2)-1</f>
        <v>7.8474356444018234E-2</v>
      </c>
      <c r="E33" s="196" cm="1">
        <f t="array" ref="E33">'I-Índices'!$C$46/INDEX('I-Índices'!$B$35:$C$46,MONTH('A-Tarifa Financeira TF'!E$4),2)-1</f>
        <v>7.5141726293894706E-2</v>
      </c>
      <c r="F33" s="196" cm="1">
        <f t="array" ref="F33">'I-Índices'!$C$46/INDEX('I-Índices'!$B$35:$C$46,MONTH('A-Tarifa Financeira TF'!F$4),2)-1</f>
        <v>6.6290795810131753E-2</v>
      </c>
      <c r="G33" s="196" cm="1">
        <f t="array" ref="G33">'I-Índices'!$C$46/INDEX('I-Índices'!$B$35:$C$46,MONTH('A-Tarifa Financeira TF'!G$4),2)-1</f>
        <v>6.6290795810131753E-2</v>
      </c>
      <c r="H33" s="196" cm="1">
        <f t="array" ref="H33">'I-Índices'!$C$46/INDEX('I-Índices'!$B$35:$C$46,MONTH('A-Tarifa Financeira TF'!H$4),2)-1</f>
        <v>6.066918776148289E-2</v>
      </c>
      <c r="I33" s="196" cm="1">
        <f t="array" ref="I33">'I-Índices'!$C$46/INDEX('I-Índices'!$B$35:$C$46,MONTH('A-Tarifa Financeira TF'!I$4),2)-1</f>
        <v>5.0583911408202509E-2</v>
      </c>
      <c r="J33" s="196" cm="1">
        <f t="array" ref="J33">'I-Índices'!$C$46/INDEX('I-Índices'!$B$35:$C$46,MONTH('A-Tarifa Financeira TF'!J$4),2)-1</f>
        <v>4.1522791671275705E-2</v>
      </c>
      <c r="K33" s="196" cm="1">
        <f t="array" ref="K33">'I-Índices'!$C$46/INDEX('I-Índices'!$B$35:$C$46,MONTH('A-Tarifa Financeira TF'!K$4),2)-1</f>
        <v>2.9580045119536491E-2</v>
      </c>
      <c r="L33" s="196" cm="1">
        <f t="array" ref="L33">'I-Índices'!$C$46/INDEX('I-Índices'!$B$35:$C$46,MONTH('A-Tarifa Financeira TF'!L$4),2)-1</f>
        <v>1.6869623877006079E-2</v>
      </c>
      <c r="M33" s="196" cm="1">
        <f t="array" ref="M33">'I-Índices'!$C$46/INDEX('I-Índices'!$B$35:$C$46,MONTH('A-Tarifa Financeira TF'!M$4),2)-1</f>
        <v>7.2995824342585447E-3</v>
      </c>
      <c r="N33" s="196" cm="1">
        <f t="array" ref="N33">'I-Índices'!$C$46/INDEX('I-Índices'!$B$35:$C$46,MONTH('A-Tarifa Financeira TF'!N$4),2)-1</f>
        <v>0</v>
      </c>
      <c r="O33" s="181"/>
    </row>
    <row r="34" spans="1:15" x14ac:dyDescent="0.25">
      <c r="A34" s="433" t="s">
        <v>222</v>
      </c>
      <c r="B34" s="198">
        <f>B32*(1+B33)</f>
        <v>-2604531.5693667764</v>
      </c>
      <c r="C34" s="198">
        <f t="shared" ref="C34" si="71">C32*(1+C33)</f>
        <v>-1605589.9897661614</v>
      </c>
      <c r="D34" s="198">
        <f t="shared" ref="D34" si="72">D32*(1+D33)</f>
        <v>-2270239.2461581076</v>
      </c>
      <c r="E34" s="198">
        <f t="shared" ref="E34" si="73">E32*(1+E33)</f>
        <v>-1843672.6657452225</v>
      </c>
      <c r="F34" s="198">
        <f t="shared" ref="F34" si="74">F32*(1+F33)</f>
        <v>-1000671.8574095857</v>
      </c>
      <c r="G34" s="198">
        <f t="shared" ref="G34" si="75">G32*(1+G33)</f>
        <v>-1259451.7445922971</v>
      </c>
      <c r="H34" s="198">
        <f t="shared" ref="H34" si="76">H32*(1+H33)</f>
        <v>-2103996.937060256</v>
      </c>
      <c r="I34" s="198">
        <f t="shared" ref="I34" si="77">I32*(1+I33)</f>
        <v>-2290262.1688906341</v>
      </c>
      <c r="J34" s="198">
        <f t="shared" ref="J34" si="78">J32*(1+J33)</f>
        <v>-1524049.3338175802</v>
      </c>
      <c r="K34" s="198">
        <f t="shared" ref="K34" si="79">K32*(1+K33)</f>
        <v>-2503562.6217967132</v>
      </c>
      <c r="L34" s="198">
        <f t="shared" ref="L34" si="80">L32*(1+L33)</f>
        <v>-1163215.1410078513</v>
      </c>
      <c r="M34" s="198">
        <f t="shared" ref="M34" si="81">M32*(1+M33)</f>
        <v>-1190739.0715665945</v>
      </c>
      <c r="N34" s="198">
        <f t="shared" ref="N34" si="82">N32*(1+N33)</f>
        <v>-2625005.0589999948</v>
      </c>
      <c r="O34" s="198">
        <f t="shared" ref="O34" si="83">SUM(B34:N34)</f>
        <v>-23984987.406177774</v>
      </c>
    </row>
    <row r="35" spans="1:15" x14ac:dyDescent="0.25">
      <c r="A35" s="197" t="s">
        <v>223</v>
      </c>
      <c r="B35" s="181">
        <f>SUM($B$34:B34)</f>
        <v>-2604531.5693667764</v>
      </c>
      <c r="C35" s="181">
        <f>SUM($B$34:C34)</f>
        <v>-4210121.5591329373</v>
      </c>
      <c r="D35" s="181">
        <f>SUM($B$34:D34)</f>
        <v>-6480360.8052910455</v>
      </c>
      <c r="E35" s="181">
        <f>SUM($B$34:E34)</f>
        <v>-8324033.4710362684</v>
      </c>
      <c r="F35" s="181">
        <f>SUM($B$34:F34)</f>
        <v>-9324705.3284458537</v>
      </c>
      <c r="G35" s="181">
        <f>SUM($B$34:G34)</f>
        <v>-10584157.073038151</v>
      </c>
      <c r="H35" s="181">
        <f>SUM($B$34:H34)</f>
        <v>-12688154.010098407</v>
      </c>
      <c r="I35" s="181">
        <f>SUM($B$34:I34)</f>
        <v>-14978416.178989042</v>
      </c>
      <c r="J35" s="181">
        <f>SUM($B$34:J34)</f>
        <v>-16502465.512806622</v>
      </c>
      <c r="K35" s="181">
        <f>SUM($B$34:K34)</f>
        <v>-19006028.134603336</v>
      </c>
      <c r="L35" s="181">
        <f>SUM($B$34:L34)</f>
        <v>-20169243.275611188</v>
      </c>
      <c r="M35" s="181">
        <f>SUM($B$34:M34)</f>
        <v>-21359982.347177781</v>
      </c>
      <c r="N35" s="181">
        <f>SUM($B$34:N34)</f>
        <v>-23984987.406177774</v>
      </c>
      <c r="O35" s="181"/>
    </row>
    <row r="36" spans="1:15" x14ac:dyDescent="0.25">
      <c r="A36" s="197" t="s">
        <v>224</v>
      </c>
      <c r="B36" s="181">
        <f>SUM(B29:N29)</f>
        <v>914051693</v>
      </c>
      <c r="C36" s="199"/>
      <c r="D36" s="199"/>
      <c r="E36" s="199"/>
      <c r="F36" s="199"/>
      <c r="G36" s="199"/>
      <c r="H36" s="199"/>
      <c r="I36" s="199"/>
      <c r="J36" s="199"/>
      <c r="K36" s="199"/>
      <c r="L36" s="199"/>
      <c r="M36" s="199"/>
      <c r="N36" s="199"/>
      <c r="O36" s="199"/>
    </row>
    <row r="37" spans="1:15" x14ac:dyDescent="0.25">
      <c r="A37" s="185" t="s">
        <v>228</v>
      </c>
      <c r="B37" s="200">
        <f>N35/B36</f>
        <v>-2.6240296462289661E-2</v>
      </c>
      <c r="C37" s="199"/>
      <c r="D37" s="199"/>
      <c r="E37" s="199"/>
      <c r="F37" s="199"/>
      <c r="G37" s="199"/>
      <c r="H37" s="199"/>
      <c r="I37" s="199"/>
      <c r="J37" s="199"/>
      <c r="K37" s="199"/>
      <c r="L37" s="199"/>
      <c r="M37" s="199"/>
      <c r="N37" s="199"/>
      <c r="O37" s="199"/>
    </row>
    <row r="40" spans="1:15" x14ac:dyDescent="0.25">
      <c r="A40" s="36" t="s">
        <v>264</v>
      </c>
    </row>
    <row r="41" spans="1:15" ht="45" x14ac:dyDescent="0.25">
      <c r="A41" s="6" t="s">
        <v>190</v>
      </c>
      <c r="B41" s="129" t="s">
        <v>229</v>
      </c>
      <c r="C41" s="129" t="s">
        <v>202</v>
      </c>
      <c r="D41" s="129" t="s">
        <v>203</v>
      </c>
    </row>
    <row r="42" spans="1:15" x14ac:dyDescent="0.25">
      <c r="A42" s="29" t="s">
        <v>230</v>
      </c>
      <c r="B42" s="169">
        <v>0</v>
      </c>
      <c r="C42" s="169">
        <f>B15</f>
        <v>0.13006503917130913</v>
      </c>
      <c r="D42" s="201" t="s">
        <v>40</v>
      </c>
    </row>
    <row r="43" spans="1:15" x14ac:dyDescent="0.25">
      <c r="A43" s="29" t="s">
        <v>50</v>
      </c>
      <c r="B43" s="169">
        <v>0</v>
      </c>
      <c r="C43" s="169">
        <f>B26</f>
        <v>8.1892870755822557E-3</v>
      </c>
      <c r="D43" s="201" t="s">
        <v>40</v>
      </c>
    </row>
    <row r="44" spans="1:15" x14ac:dyDescent="0.25">
      <c r="A44" s="29" t="s">
        <v>51</v>
      </c>
      <c r="B44" s="169">
        <v>0</v>
      </c>
      <c r="C44" s="169">
        <f>B37</f>
        <v>-2.6240296462289661E-2</v>
      </c>
      <c r="D44" s="201" t="s">
        <v>40</v>
      </c>
    </row>
    <row r="45" spans="1:15" x14ac:dyDescent="0.25">
      <c r="A45" s="202" t="s">
        <v>226</v>
      </c>
      <c r="B45" s="203">
        <v>0</v>
      </c>
      <c r="C45" s="204">
        <f>SUM(C42:C44)</f>
        <v>0.11201402978460172</v>
      </c>
      <c r="D45" s="205" t="s">
        <v>40</v>
      </c>
    </row>
    <row r="46" spans="1:15" x14ac:dyDescent="0.25">
      <c r="A46" s="127" t="s">
        <v>397</v>
      </c>
    </row>
  </sheetData>
  <mergeCells count="1">
    <mergeCell ref="A3:O3"/>
  </mergeCells>
  <conditionalFormatting sqref="D42:D44">
    <cfRule type="cellIs" dxfId="5" priority="1" operator="lessThan">
      <formula>0</formula>
    </cfRule>
    <cfRule type="cellIs" dxfId="4" priority="2" operator="greaterThan">
      <formula>0</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C95E-B032-4338-A63A-F7A840B94978}">
  <sheetPr>
    <pageSetUpPr fitToPage="1"/>
  </sheetPr>
  <dimension ref="C1:BE46"/>
  <sheetViews>
    <sheetView showGridLines="0" zoomScaleNormal="100" workbookViewId="0">
      <pane xSplit="4" ySplit="6" topLeftCell="AX15" activePane="bottomRight" state="frozen"/>
      <selection pane="topRight"/>
      <selection pane="bottomLeft"/>
      <selection pane="bottomRight" activeCell="BE26" sqref="BE26"/>
    </sheetView>
  </sheetViews>
  <sheetFormatPr defaultRowHeight="13.5" x14ac:dyDescent="0.25"/>
  <cols>
    <col min="1" max="2" width="1.85546875" style="226" customWidth="1"/>
    <col min="3" max="3" width="3.7109375" style="226" customWidth="1"/>
    <col min="4" max="4" width="32.5703125" style="226" customWidth="1"/>
    <col min="5" max="8" width="15.28515625" style="226" customWidth="1"/>
    <col min="9" max="10" width="13.5703125" style="226" bestFit="1" customWidth="1"/>
    <col min="11" max="29" width="14.5703125" style="226" bestFit="1" customWidth="1"/>
    <col min="30" max="45" width="16" style="226" bestFit="1" customWidth="1"/>
    <col min="46" max="57" width="16.85546875" style="226" bestFit="1" customWidth="1"/>
    <col min="58" max="16384" width="9.140625" style="226"/>
  </cols>
  <sheetData>
    <row r="1" spans="4:57" x14ac:dyDescent="0.25">
      <c r="D1" s="225" t="s">
        <v>275</v>
      </c>
    </row>
    <row r="2" spans="4:57" x14ac:dyDescent="0.25">
      <c r="D2" s="227">
        <f>ROUND(((1.2563/1.0629)^(1/8)),6)</f>
        <v>1.0211159999999999</v>
      </c>
      <c r="F2" s="228"/>
      <c r="N2" s="228"/>
      <c r="O2" s="228"/>
      <c r="P2" s="228"/>
      <c r="AB2" s="228"/>
    </row>
    <row r="3" spans="4:57" x14ac:dyDescent="0.25">
      <c r="D3" s="225" t="s">
        <v>276</v>
      </c>
      <c r="F3" s="229"/>
      <c r="N3" s="229"/>
      <c r="O3" s="229"/>
      <c r="P3" s="229"/>
      <c r="AB3" s="229"/>
    </row>
    <row r="4" spans="4:57" x14ac:dyDescent="0.25">
      <c r="D4" s="230">
        <f>D2-1</f>
        <v>2.1115999999999913E-2</v>
      </c>
    </row>
    <row r="5" spans="4:57" x14ac:dyDescent="0.25">
      <c r="D5" s="231" t="s">
        <v>277</v>
      </c>
      <c r="I5" s="232" t="s">
        <v>278</v>
      </c>
      <c r="J5" s="233"/>
      <c r="K5" s="233"/>
      <c r="L5" s="233"/>
      <c r="M5" s="233"/>
      <c r="N5" s="233"/>
      <c r="O5" s="233"/>
      <c r="P5" s="233"/>
      <c r="Q5" s="233"/>
      <c r="R5" s="233"/>
      <c r="S5" s="233"/>
      <c r="T5" s="233"/>
      <c r="U5" s="233"/>
      <c r="V5" s="233"/>
      <c r="W5" s="233"/>
      <c r="X5" s="233"/>
      <c r="Y5" s="233"/>
      <c r="Z5" s="233"/>
      <c r="AA5" s="233"/>
      <c r="AB5" s="233"/>
      <c r="AC5" s="233"/>
      <c r="AD5" s="233"/>
      <c r="AE5" s="233"/>
      <c r="AF5" s="233"/>
      <c r="AG5" s="234"/>
      <c r="AH5" s="235" t="s">
        <v>278</v>
      </c>
      <c r="AI5" s="233"/>
      <c r="AJ5" s="233"/>
      <c r="AK5" s="233"/>
      <c r="AL5" s="233"/>
      <c r="AM5" s="233"/>
      <c r="AN5" s="236"/>
      <c r="AO5" s="232" t="s">
        <v>279</v>
      </c>
      <c r="AP5" s="233"/>
      <c r="AQ5" s="233"/>
      <c r="AR5" s="233"/>
      <c r="AS5" s="236"/>
    </row>
    <row r="6" spans="4:57" x14ac:dyDescent="0.25">
      <c r="D6" s="237" t="s">
        <v>280</v>
      </c>
      <c r="E6" s="238">
        <v>42736</v>
      </c>
      <c r="F6" s="238">
        <v>42767</v>
      </c>
      <c r="G6" s="238">
        <v>42795</v>
      </c>
      <c r="H6" s="238">
        <v>42826</v>
      </c>
      <c r="I6" s="239">
        <v>42856</v>
      </c>
      <c r="J6" s="238">
        <v>42887</v>
      </c>
      <c r="K6" s="238">
        <v>42917</v>
      </c>
      <c r="L6" s="238">
        <v>42948</v>
      </c>
      <c r="M6" s="238">
        <v>42979</v>
      </c>
      <c r="N6" s="238">
        <v>43009</v>
      </c>
      <c r="O6" s="238">
        <v>43040</v>
      </c>
      <c r="P6" s="238">
        <v>43070</v>
      </c>
      <c r="Q6" s="238">
        <v>43101</v>
      </c>
      <c r="R6" s="238">
        <v>43132</v>
      </c>
      <c r="S6" s="238">
        <v>43160</v>
      </c>
      <c r="T6" s="238">
        <v>43191</v>
      </c>
      <c r="U6" s="238">
        <v>43221</v>
      </c>
      <c r="V6" s="238">
        <v>43252</v>
      </c>
      <c r="W6" s="238">
        <v>43282</v>
      </c>
      <c r="X6" s="238">
        <v>43313</v>
      </c>
      <c r="Y6" s="238">
        <v>43344</v>
      </c>
      <c r="Z6" s="238">
        <v>43374</v>
      </c>
      <c r="AA6" s="238">
        <v>43405</v>
      </c>
      <c r="AB6" s="238">
        <v>43435</v>
      </c>
      <c r="AC6" s="238">
        <v>43466</v>
      </c>
      <c r="AD6" s="238">
        <v>43497</v>
      </c>
      <c r="AE6" s="238">
        <v>43525</v>
      </c>
      <c r="AF6" s="238">
        <v>43556</v>
      </c>
      <c r="AG6" s="240">
        <v>43586</v>
      </c>
      <c r="AH6" s="241">
        <v>43617</v>
      </c>
      <c r="AI6" s="241">
        <v>43647</v>
      </c>
      <c r="AJ6" s="241">
        <v>43678</v>
      </c>
      <c r="AK6" s="241">
        <v>43709</v>
      </c>
      <c r="AL6" s="241">
        <v>43739</v>
      </c>
      <c r="AM6" s="241">
        <v>43770</v>
      </c>
      <c r="AN6" s="241">
        <v>43800</v>
      </c>
      <c r="AO6" s="240">
        <v>43831</v>
      </c>
      <c r="AP6" s="241">
        <v>43862</v>
      </c>
      <c r="AQ6" s="241">
        <v>43891</v>
      </c>
      <c r="AR6" s="241">
        <v>43922</v>
      </c>
      <c r="AS6" s="242">
        <v>43952</v>
      </c>
      <c r="AT6" s="243">
        <v>43983</v>
      </c>
      <c r="AU6" s="243">
        <v>44013</v>
      </c>
      <c r="AV6" s="243">
        <v>44044</v>
      </c>
      <c r="AW6" s="243">
        <v>44075</v>
      </c>
      <c r="AX6" s="243">
        <v>44105</v>
      </c>
      <c r="AY6" s="243">
        <v>44136</v>
      </c>
      <c r="AZ6" s="243">
        <v>44166</v>
      </c>
      <c r="BA6" s="243">
        <v>44197</v>
      </c>
      <c r="BB6" s="243">
        <v>44228</v>
      </c>
      <c r="BC6" s="243">
        <v>44256</v>
      </c>
      <c r="BD6" s="243">
        <v>44287</v>
      </c>
      <c r="BE6" s="244">
        <v>44317</v>
      </c>
    </row>
    <row r="7" spans="4:57" x14ac:dyDescent="0.25">
      <c r="D7" s="245"/>
      <c r="I7" s="246"/>
      <c r="J7" s="247"/>
      <c r="K7" s="247"/>
      <c r="L7" s="247"/>
      <c r="M7" s="247"/>
      <c r="N7" s="247"/>
      <c r="O7" s="247"/>
      <c r="P7" s="248"/>
      <c r="Q7" s="249"/>
      <c r="R7" s="249"/>
      <c r="S7" s="249"/>
      <c r="T7" s="249"/>
      <c r="U7" s="249"/>
      <c r="V7" s="249"/>
      <c r="W7" s="249"/>
      <c r="X7" s="249"/>
      <c r="Y7" s="249"/>
      <c r="Z7" s="249"/>
      <c r="AA7" s="249"/>
      <c r="AB7" s="248"/>
      <c r="AC7" s="249"/>
      <c r="AD7" s="250"/>
      <c r="AE7" s="250"/>
      <c r="AF7" s="250"/>
      <c r="AG7" s="251"/>
      <c r="AH7" s="250"/>
      <c r="AI7" s="250"/>
      <c r="AJ7" s="247"/>
      <c r="AK7" s="247"/>
      <c r="AL7" s="247"/>
      <c r="AM7" s="247"/>
      <c r="AN7" s="247"/>
      <c r="AO7" s="252"/>
      <c r="AP7" s="253"/>
      <c r="AQ7" s="253"/>
      <c r="AR7" s="253"/>
      <c r="AS7" s="254"/>
      <c r="BE7" s="255"/>
    </row>
    <row r="8" spans="4:57" x14ac:dyDescent="0.25">
      <c r="D8" s="245" t="s">
        <v>281</v>
      </c>
      <c r="E8" s="256"/>
      <c r="F8" s="256"/>
      <c r="G8" s="256"/>
      <c r="H8" s="256"/>
      <c r="I8" s="257">
        <v>38130919.806451611</v>
      </c>
      <c r="J8" s="258">
        <v>68193578</v>
      </c>
      <c r="K8" s="258">
        <v>70960544</v>
      </c>
      <c r="L8" s="258">
        <v>72158398</v>
      </c>
      <c r="M8" s="258">
        <v>75980762</v>
      </c>
      <c r="N8" s="258">
        <v>74544162</v>
      </c>
      <c r="O8" s="258">
        <v>73782051</v>
      </c>
      <c r="P8" s="259">
        <v>72392937</v>
      </c>
      <c r="Q8" s="258">
        <v>74245769</v>
      </c>
      <c r="R8" s="258">
        <v>74033364</v>
      </c>
      <c r="S8" s="258">
        <v>73369101</v>
      </c>
      <c r="T8" s="258">
        <v>73401119</v>
      </c>
      <c r="U8" s="258">
        <v>76273072</v>
      </c>
      <c r="V8" s="258">
        <v>74134503</v>
      </c>
      <c r="W8" s="258">
        <v>72149268</v>
      </c>
      <c r="X8" s="258">
        <v>73396727</v>
      </c>
      <c r="Y8" s="258">
        <v>73110491</v>
      </c>
      <c r="Z8" s="258">
        <v>73614776</v>
      </c>
      <c r="AA8" s="258">
        <v>75152891</v>
      </c>
      <c r="AB8" s="259">
        <v>75595081</v>
      </c>
      <c r="AC8" s="258">
        <v>80477286</v>
      </c>
      <c r="AD8" s="258">
        <v>79912952</v>
      </c>
      <c r="AE8" s="258">
        <v>77009944</v>
      </c>
      <c r="AF8" s="258">
        <v>73004144</v>
      </c>
      <c r="AG8" s="260">
        <v>75994162</v>
      </c>
      <c r="AH8" s="258">
        <v>73841348</v>
      </c>
      <c r="AI8" s="258">
        <v>74738478</v>
      </c>
      <c r="AJ8" s="258">
        <v>75806133</v>
      </c>
      <c r="AK8" s="258">
        <v>77782396</v>
      </c>
      <c r="AL8" s="258">
        <v>79950635</v>
      </c>
      <c r="AM8" s="258">
        <v>80835144</v>
      </c>
      <c r="AN8" s="258">
        <v>78339914</v>
      </c>
      <c r="AO8" s="257">
        <v>81234823</v>
      </c>
      <c r="AP8" s="258">
        <v>79920776</v>
      </c>
      <c r="AQ8" s="258">
        <v>79177126</v>
      </c>
      <c r="AR8" s="258">
        <v>77420121</v>
      </c>
      <c r="AS8" s="260">
        <v>76069020</v>
      </c>
      <c r="AT8" s="261">
        <v>70561704</v>
      </c>
      <c r="AU8" s="256">
        <v>72452443</v>
      </c>
      <c r="AV8" s="256">
        <v>73558066</v>
      </c>
      <c r="AW8" s="256">
        <v>76924304</v>
      </c>
      <c r="AX8" s="256">
        <v>76563592</v>
      </c>
      <c r="AY8" s="256">
        <v>78492482</v>
      </c>
      <c r="AZ8" s="259">
        <v>75920258</v>
      </c>
      <c r="BA8" s="256">
        <v>77906526</v>
      </c>
      <c r="BB8" s="256">
        <v>73168035</v>
      </c>
      <c r="BC8" s="256">
        <v>76933898</v>
      </c>
      <c r="BD8" s="256">
        <v>78440507</v>
      </c>
      <c r="BE8" s="262">
        <v>39255291.354838707</v>
      </c>
    </row>
    <row r="9" spans="4:57" x14ac:dyDescent="0.25">
      <c r="D9" s="245"/>
      <c r="I9" s="263"/>
      <c r="J9" s="264"/>
      <c r="K9" s="264"/>
      <c r="L9" s="264"/>
      <c r="M9" s="264"/>
      <c r="N9" s="264"/>
      <c r="O9" s="264"/>
      <c r="P9" s="265"/>
      <c r="Q9" s="264"/>
      <c r="R9" s="264"/>
      <c r="S9" s="264"/>
      <c r="T9" s="264"/>
      <c r="U9" s="264"/>
      <c r="V9" s="264"/>
      <c r="W9" s="264"/>
      <c r="X9" s="264"/>
      <c r="Y9" s="264"/>
      <c r="Z9" s="264"/>
      <c r="AA9" s="264"/>
      <c r="AB9" s="265"/>
      <c r="AC9" s="264"/>
      <c r="AD9" s="264"/>
      <c r="AE9" s="264"/>
      <c r="AF9" s="264"/>
      <c r="AG9" s="266"/>
      <c r="AH9" s="264"/>
      <c r="AI9" s="264"/>
      <c r="AJ9" s="264"/>
      <c r="AK9" s="264"/>
      <c r="AL9" s="264"/>
      <c r="AM9" s="264"/>
      <c r="AN9" s="264"/>
      <c r="AO9" s="263"/>
      <c r="AP9" s="264"/>
      <c r="AQ9" s="264"/>
      <c r="AR9" s="264"/>
      <c r="AS9" s="266"/>
      <c r="AZ9" s="265"/>
      <c r="BE9" s="255"/>
    </row>
    <row r="10" spans="4:57" x14ac:dyDescent="0.25">
      <c r="D10" s="245" t="s">
        <v>282</v>
      </c>
      <c r="E10" s="267"/>
      <c r="F10" s="267"/>
      <c r="G10" s="267"/>
      <c r="H10" s="267"/>
      <c r="I10" s="268">
        <v>5.0859040604830401</v>
      </c>
      <c r="J10" s="269">
        <f t="shared" ref="J10:P10" si="0">I10</f>
        <v>5.0859040604830401</v>
      </c>
      <c r="K10" s="269">
        <f t="shared" si="0"/>
        <v>5.0859040604830401</v>
      </c>
      <c r="L10" s="269">
        <f t="shared" si="0"/>
        <v>5.0859040604830401</v>
      </c>
      <c r="M10" s="269">
        <f t="shared" si="0"/>
        <v>5.0859040604830401</v>
      </c>
      <c r="N10" s="269">
        <f t="shared" si="0"/>
        <v>5.0859040604830401</v>
      </c>
      <c r="O10" s="269">
        <f t="shared" si="0"/>
        <v>5.0859040604830401</v>
      </c>
      <c r="P10" s="270">
        <f t="shared" si="0"/>
        <v>5.0859040604830401</v>
      </c>
      <c r="Q10" s="269">
        <f>P10</f>
        <v>5.0859040604830401</v>
      </c>
      <c r="R10" s="269">
        <f t="shared" ref="R10:AB10" si="1">Q10</f>
        <v>5.0859040604830401</v>
      </c>
      <c r="S10" s="269">
        <f t="shared" si="1"/>
        <v>5.0859040604830401</v>
      </c>
      <c r="T10" s="269">
        <f t="shared" si="1"/>
        <v>5.0859040604830401</v>
      </c>
      <c r="U10" s="269">
        <f t="shared" si="1"/>
        <v>5.0859040604830401</v>
      </c>
      <c r="V10" s="269">
        <f t="shared" si="1"/>
        <v>5.0859040604830401</v>
      </c>
      <c r="W10" s="269">
        <f t="shared" si="1"/>
        <v>5.0859040604830401</v>
      </c>
      <c r="X10" s="269">
        <f t="shared" si="1"/>
        <v>5.0859040604830401</v>
      </c>
      <c r="Y10" s="269">
        <f t="shared" si="1"/>
        <v>5.0859040604830401</v>
      </c>
      <c r="Z10" s="269">
        <f t="shared" si="1"/>
        <v>5.0859040604830401</v>
      </c>
      <c r="AA10" s="269">
        <f t="shared" si="1"/>
        <v>5.0859040604830401</v>
      </c>
      <c r="AB10" s="270">
        <f t="shared" si="1"/>
        <v>5.0859040604830401</v>
      </c>
      <c r="AC10" s="269">
        <f>AB10</f>
        <v>5.0859040604830401</v>
      </c>
      <c r="AD10" s="269">
        <f t="shared" ref="AD10:AN10" si="2">AC10</f>
        <v>5.0859040604830401</v>
      </c>
      <c r="AE10" s="269">
        <f t="shared" si="2"/>
        <v>5.0859040604830401</v>
      </c>
      <c r="AF10" s="269">
        <f t="shared" si="2"/>
        <v>5.0859040604830401</v>
      </c>
      <c r="AG10" s="271">
        <f t="shared" si="2"/>
        <v>5.0859040604830401</v>
      </c>
      <c r="AH10" s="269">
        <f t="shared" si="2"/>
        <v>5.0859040604830401</v>
      </c>
      <c r="AI10" s="269">
        <f t="shared" si="2"/>
        <v>5.0859040604830401</v>
      </c>
      <c r="AJ10" s="269">
        <f t="shared" si="2"/>
        <v>5.0859040604830401</v>
      </c>
      <c r="AK10" s="269">
        <f t="shared" si="2"/>
        <v>5.0859040604830401</v>
      </c>
      <c r="AL10" s="269">
        <f t="shared" si="2"/>
        <v>5.0859040604830401</v>
      </c>
      <c r="AM10" s="269">
        <f t="shared" si="2"/>
        <v>5.0859040604830401</v>
      </c>
      <c r="AN10" s="269">
        <f t="shared" si="2"/>
        <v>5.0859040604830401</v>
      </c>
      <c r="AO10" s="272">
        <f>AN10</f>
        <v>5.0859040604830401</v>
      </c>
      <c r="AP10" s="269">
        <f t="shared" ref="AP10:AZ10" si="3">AO10</f>
        <v>5.0859040604830401</v>
      </c>
      <c r="AQ10" s="269">
        <f t="shared" si="3"/>
        <v>5.0859040604830401</v>
      </c>
      <c r="AR10" s="269">
        <f t="shared" si="3"/>
        <v>5.0859040604830401</v>
      </c>
      <c r="AS10" s="271">
        <f t="shared" si="3"/>
        <v>5.0859040604830401</v>
      </c>
      <c r="AT10" s="273">
        <f t="shared" si="3"/>
        <v>5.0859040604830401</v>
      </c>
      <c r="AU10" s="274">
        <f t="shared" si="3"/>
        <v>5.0859040604830401</v>
      </c>
      <c r="AV10" s="274">
        <f t="shared" si="3"/>
        <v>5.0859040604830401</v>
      </c>
      <c r="AW10" s="274">
        <f t="shared" si="3"/>
        <v>5.0859040604830401</v>
      </c>
      <c r="AX10" s="274">
        <f t="shared" si="3"/>
        <v>5.0859040604830401</v>
      </c>
      <c r="AY10" s="274">
        <f t="shared" si="3"/>
        <v>5.0859040604830401</v>
      </c>
      <c r="AZ10" s="270">
        <f t="shared" si="3"/>
        <v>5.0859040604830401</v>
      </c>
      <c r="BA10" s="274">
        <f>AZ10</f>
        <v>5.0859040604830401</v>
      </c>
      <c r="BB10" s="274">
        <f t="shared" ref="BB10:BE10" si="4">BA10</f>
        <v>5.0859040604830401</v>
      </c>
      <c r="BC10" s="274">
        <f t="shared" si="4"/>
        <v>5.0859040604830401</v>
      </c>
      <c r="BD10" s="274">
        <f t="shared" si="4"/>
        <v>5.0859040604830401</v>
      </c>
      <c r="BE10" s="275">
        <f t="shared" si="4"/>
        <v>5.0859040604830401</v>
      </c>
    </row>
    <row r="11" spans="4:57" x14ac:dyDescent="0.25">
      <c r="D11" s="245"/>
      <c r="I11" s="276"/>
      <c r="J11" s="277"/>
      <c r="K11" s="277"/>
      <c r="L11" s="277"/>
      <c r="M11" s="277"/>
      <c r="N11" s="277"/>
      <c r="O11" s="277"/>
      <c r="P11" s="278"/>
      <c r="Q11" s="269"/>
      <c r="R11" s="269"/>
      <c r="S11" s="269"/>
      <c r="T11" s="269"/>
      <c r="U11" s="269"/>
      <c r="V11" s="269"/>
      <c r="W11" s="269"/>
      <c r="X11" s="269"/>
      <c r="Y11" s="269"/>
      <c r="Z11" s="269"/>
      <c r="AA11" s="269"/>
      <c r="AB11" s="278"/>
      <c r="AC11" s="269"/>
      <c r="AD11" s="269"/>
      <c r="AE11" s="269"/>
      <c r="AF11" s="269"/>
      <c r="AG11" s="271"/>
      <c r="AH11" s="269"/>
      <c r="AI11" s="269"/>
      <c r="AJ11" s="269"/>
      <c r="AK11" s="269"/>
      <c r="AL11" s="269"/>
      <c r="AM11" s="269"/>
      <c r="AN11" s="269"/>
      <c r="AO11" s="272"/>
      <c r="AP11" s="269"/>
      <c r="AQ11" s="269"/>
      <c r="AR11" s="269"/>
      <c r="AS11" s="271"/>
      <c r="AT11" s="273"/>
      <c r="AU11" s="274"/>
      <c r="AV11" s="274"/>
      <c r="AW11" s="274"/>
      <c r="AX11" s="274"/>
      <c r="AY11" s="274"/>
      <c r="AZ11" s="278"/>
      <c r="BA11" s="274"/>
      <c r="BB11" s="274"/>
      <c r="BC11" s="274"/>
      <c r="BD11" s="274"/>
      <c r="BE11" s="275"/>
    </row>
    <row r="12" spans="4:57" x14ac:dyDescent="0.25">
      <c r="D12" s="245" t="s">
        <v>283</v>
      </c>
      <c r="E12" s="267"/>
      <c r="F12" s="267"/>
      <c r="G12" s="267"/>
      <c r="H12" s="267"/>
      <c r="I12" s="268">
        <f>4.39397237944306</f>
        <v>4.3939723794430599</v>
      </c>
      <c r="J12" s="269">
        <f t="shared" ref="J12:P12" si="5">I12</f>
        <v>4.3939723794430599</v>
      </c>
      <c r="K12" s="269">
        <f t="shared" si="5"/>
        <v>4.3939723794430599</v>
      </c>
      <c r="L12" s="269">
        <f t="shared" si="5"/>
        <v>4.3939723794430599</v>
      </c>
      <c r="M12" s="269">
        <f t="shared" si="5"/>
        <v>4.3939723794430599</v>
      </c>
      <c r="N12" s="269">
        <f t="shared" si="5"/>
        <v>4.3939723794430599</v>
      </c>
      <c r="O12" s="269">
        <f t="shared" si="5"/>
        <v>4.3939723794430599</v>
      </c>
      <c r="P12" s="270">
        <f t="shared" si="5"/>
        <v>4.3939723794430599</v>
      </c>
      <c r="Q12" s="269">
        <f>P12</f>
        <v>4.3939723794430599</v>
      </c>
      <c r="R12" s="269">
        <f t="shared" ref="R12:T12" si="6">Q12</f>
        <v>4.3939723794430599</v>
      </c>
      <c r="S12" s="269">
        <f t="shared" si="6"/>
        <v>4.3939723794430599</v>
      </c>
      <c r="T12" s="269">
        <f t="shared" si="6"/>
        <v>4.3939723794430599</v>
      </c>
      <c r="U12" s="269">
        <f>T12*$D$2</f>
        <v>4.4867555002073791</v>
      </c>
      <c r="V12" s="269">
        <f>U12</f>
        <v>4.4867555002073791</v>
      </c>
      <c r="W12" s="269">
        <f t="shared" ref="W12:AF12" si="7">V12</f>
        <v>4.4867555002073791</v>
      </c>
      <c r="X12" s="269">
        <f t="shared" si="7"/>
        <v>4.4867555002073791</v>
      </c>
      <c r="Y12" s="269">
        <f t="shared" si="7"/>
        <v>4.4867555002073791</v>
      </c>
      <c r="Z12" s="269">
        <f t="shared" si="7"/>
        <v>4.4867555002073791</v>
      </c>
      <c r="AA12" s="269">
        <f t="shared" si="7"/>
        <v>4.4867555002073791</v>
      </c>
      <c r="AB12" s="270">
        <f t="shared" si="7"/>
        <v>4.4867555002073791</v>
      </c>
      <c r="AC12" s="269">
        <f t="shared" si="7"/>
        <v>4.4867555002073791</v>
      </c>
      <c r="AD12" s="269">
        <f t="shared" si="7"/>
        <v>4.4867555002073791</v>
      </c>
      <c r="AE12" s="269">
        <f t="shared" si="7"/>
        <v>4.4867555002073791</v>
      </c>
      <c r="AF12" s="269">
        <f t="shared" si="7"/>
        <v>4.4867555002073791</v>
      </c>
      <c r="AG12" s="271">
        <f>AF12*$D$2</f>
        <v>4.5814978293497575</v>
      </c>
      <c r="AH12" s="269">
        <f>AG12</f>
        <v>4.5814978293497575</v>
      </c>
      <c r="AI12" s="269">
        <f t="shared" ref="AI12:AR12" si="8">AH12</f>
        <v>4.5814978293497575</v>
      </c>
      <c r="AJ12" s="269">
        <f t="shared" si="8"/>
        <v>4.5814978293497575</v>
      </c>
      <c r="AK12" s="269">
        <f t="shared" si="8"/>
        <v>4.5814978293497575</v>
      </c>
      <c r="AL12" s="269">
        <f t="shared" si="8"/>
        <v>4.5814978293497575</v>
      </c>
      <c r="AM12" s="269">
        <f t="shared" si="8"/>
        <v>4.5814978293497575</v>
      </c>
      <c r="AN12" s="269">
        <f t="shared" si="8"/>
        <v>4.5814978293497575</v>
      </c>
      <c r="AO12" s="272">
        <f t="shared" si="8"/>
        <v>4.5814978293497575</v>
      </c>
      <c r="AP12" s="269">
        <f t="shared" si="8"/>
        <v>4.5814978293497575</v>
      </c>
      <c r="AQ12" s="269">
        <f t="shared" si="8"/>
        <v>4.5814978293497575</v>
      </c>
      <c r="AR12" s="269">
        <f t="shared" si="8"/>
        <v>4.5814978293497575</v>
      </c>
      <c r="AS12" s="279">
        <f>AR12</f>
        <v>4.5814978293497575</v>
      </c>
      <c r="AT12" s="273">
        <f>AS12</f>
        <v>4.5814978293497575</v>
      </c>
      <c r="AU12" s="274">
        <f t="shared" ref="AU12:BD12" si="9">AT12</f>
        <v>4.5814978293497575</v>
      </c>
      <c r="AV12" s="274">
        <f t="shared" si="9"/>
        <v>4.5814978293497575</v>
      </c>
      <c r="AW12" s="274">
        <f t="shared" si="9"/>
        <v>4.5814978293497575</v>
      </c>
      <c r="AX12" s="274">
        <f t="shared" si="9"/>
        <v>4.5814978293497575</v>
      </c>
      <c r="AY12" s="274">
        <f t="shared" si="9"/>
        <v>4.5814978293497575</v>
      </c>
      <c r="AZ12" s="270">
        <f t="shared" si="9"/>
        <v>4.5814978293497575</v>
      </c>
      <c r="BA12" s="274">
        <f t="shared" si="9"/>
        <v>4.5814978293497575</v>
      </c>
      <c r="BB12" s="274">
        <f t="shared" si="9"/>
        <v>4.5814978293497575</v>
      </c>
      <c r="BC12" s="274">
        <f t="shared" si="9"/>
        <v>4.5814978293497575</v>
      </c>
      <c r="BD12" s="274">
        <f t="shared" si="9"/>
        <v>4.5814978293497575</v>
      </c>
      <c r="BE12" s="280">
        <f>BD12</f>
        <v>4.5814978293497575</v>
      </c>
    </row>
    <row r="13" spans="4:57" x14ac:dyDescent="0.25">
      <c r="D13" s="245"/>
      <c r="I13" s="263"/>
      <c r="J13" s="264"/>
      <c r="K13" s="264"/>
      <c r="L13" s="264"/>
      <c r="M13" s="264"/>
      <c r="N13" s="264"/>
      <c r="O13" s="264"/>
      <c r="P13" s="265"/>
      <c r="Q13" s="264"/>
      <c r="R13" s="264"/>
      <c r="S13" s="264"/>
      <c r="T13" s="264"/>
      <c r="U13" s="264"/>
      <c r="V13" s="264"/>
      <c r="W13" s="264"/>
      <c r="X13" s="264"/>
      <c r="Y13" s="264"/>
      <c r="Z13" s="264"/>
      <c r="AA13" s="264"/>
      <c r="AB13" s="265"/>
      <c r="AC13" s="264"/>
      <c r="AD13" s="264"/>
      <c r="AE13" s="264"/>
      <c r="AF13" s="264"/>
      <c r="AG13" s="266"/>
      <c r="AH13" s="264"/>
      <c r="AI13" s="264"/>
      <c r="AJ13" s="264"/>
      <c r="AK13" s="264"/>
      <c r="AL13" s="264"/>
      <c r="AM13" s="264"/>
      <c r="AN13" s="264"/>
      <c r="AO13" s="263"/>
      <c r="AP13" s="264"/>
      <c r="AQ13" s="264"/>
      <c r="AR13" s="264"/>
      <c r="AS13" s="266"/>
      <c r="AZ13" s="265"/>
      <c r="BE13" s="255"/>
    </row>
    <row r="14" spans="4:57" x14ac:dyDescent="0.25">
      <c r="D14" s="245" t="s">
        <v>284</v>
      </c>
      <c r="E14" s="281"/>
      <c r="F14" s="281"/>
      <c r="G14" s="281"/>
      <c r="H14" s="281"/>
      <c r="I14" s="282">
        <f>I8*I10</f>
        <v>193930199.87358543</v>
      </c>
      <c r="J14" s="283">
        <f t="shared" ref="J14:P14" si="10">J8*J10</f>
        <v>346825995.24906689</v>
      </c>
      <c r="K14" s="283">
        <f t="shared" si="10"/>
        <v>360898518.86368543</v>
      </c>
      <c r="L14" s="283">
        <f t="shared" si="10"/>
        <v>366990689.38615125</v>
      </c>
      <c r="M14" s="283">
        <f t="shared" si="10"/>
        <v>386430865.97439545</v>
      </c>
      <c r="N14" s="283">
        <f t="shared" si="10"/>
        <v>379124456.20110554</v>
      </c>
      <c r="O14" s="283">
        <f t="shared" si="10"/>
        <v>375248432.77166677</v>
      </c>
      <c r="P14" s="284">
        <f t="shared" si="10"/>
        <v>368183532.23859292</v>
      </c>
      <c r="Q14" s="283">
        <f>Q8*Q10</f>
        <v>377606858.0307858</v>
      </c>
      <c r="R14" s="283">
        <f t="shared" ref="R14:AB14" si="11">R8*R10</f>
        <v>376526586.57881892</v>
      </c>
      <c r="S14" s="283">
        <f t="shared" si="11"/>
        <v>373148208.68989027</v>
      </c>
      <c r="T14" s="283">
        <f t="shared" si="11"/>
        <v>373311049.16609883</v>
      </c>
      <c r="U14" s="283">
        <f t="shared" si="11"/>
        <v>387917526.59031528</v>
      </c>
      <c r="V14" s="283">
        <f t="shared" si="11"/>
        <v>377040969.82959211</v>
      </c>
      <c r="W14" s="283">
        <f t="shared" si="11"/>
        <v>366944255.08207905</v>
      </c>
      <c r="X14" s="283">
        <f t="shared" si="11"/>
        <v>373288711.87546515</v>
      </c>
      <c r="Y14" s="283">
        <f t="shared" si="11"/>
        <v>371832943.04080874</v>
      </c>
      <c r="Z14" s="283">
        <f t="shared" si="11"/>
        <v>374397688.16994947</v>
      </c>
      <c r="AA14" s="283">
        <f t="shared" si="11"/>
        <v>382220393.49393934</v>
      </c>
      <c r="AB14" s="284">
        <f t="shared" si="11"/>
        <v>384469329.41044432</v>
      </c>
      <c r="AC14" s="283">
        <f>AC8*AC10</f>
        <v>409299755.64405489</v>
      </c>
      <c r="AD14" s="283">
        <f t="shared" ref="AD14:AN14" si="12">AD8*AD10</f>
        <v>406429607.06198627</v>
      </c>
      <c r="AE14" s="283">
        <f t="shared" si="12"/>
        <v>391665186.88717151</v>
      </c>
      <c r="AF14" s="283">
        <f t="shared" si="12"/>
        <v>371292072.40168858</v>
      </c>
      <c r="AG14" s="285">
        <f t="shared" si="12"/>
        <v>386499017.08880597</v>
      </c>
      <c r="AH14" s="283">
        <f t="shared" si="12"/>
        <v>375550011.6247412</v>
      </c>
      <c r="AI14" s="283">
        <f t="shared" si="12"/>
        <v>380112728.73452234</v>
      </c>
      <c r="AJ14" s="283">
        <f t="shared" si="12"/>
        <v>385542719.63421738</v>
      </c>
      <c r="AK14" s="283">
        <f t="shared" si="12"/>
        <v>395593803.65049976</v>
      </c>
      <c r="AL14" s="283">
        <f t="shared" si="12"/>
        <v>406621259.18469745</v>
      </c>
      <c r="AM14" s="283">
        <f t="shared" si="12"/>
        <v>411119787.09933126</v>
      </c>
      <c r="AN14" s="283">
        <f t="shared" si="12"/>
        <v>398429286.71049213</v>
      </c>
      <c r="AO14" s="282">
        <f>AO8*AO10</f>
        <v>413152516.14832103</v>
      </c>
      <c r="AP14" s="283">
        <f t="shared" ref="AP14:AZ14" si="13">AP8*AP10</f>
        <v>406469399.17535549</v>
      </c>
      <c r="AQ14" s="283">
        <f t="shared" si="13"/>
        <v>402687266.62077731</v>
      </c>
      <c r="AR14" s="283">
        <f t="shared" si="13"/>
        <v>393751307.75698829</v>
      </c>
      <c r="AS14" s="285">
        <f t="shared" si="13"/>
        <v>386879737.6949656</v>
      </c>
      <c r="AT14" s="281">
        <f t="shared" si="13"/>
        <v>358870056.88820237</v>
      </c>
      <c r="AU14" s="281">
        <f t="shared" si="13"/>
        <v>368486174.04561603</v>
      </c>
      <c r="AV14" s="281">
        <f t="shared" si="13"/>
        <v>374109266.55067945</v>
      </c>
      <c r="AW14" s="281">
        <f t="shared" si="13"/>
        <v>391229630.06343174</v>
      </c>
      <c r="AX14" s="281">
        <f t="shared" si="13"/>
        <v>389395083.43796682</v>
      </c>
      <c r="AY14" s="281">
        <f t="shared" si="13"/>
        <v>399205232.92119193</v>
      </c>
      <c r="AZ14" s="284">
        <f t="shared" si="13"/>
        <v>386123148.43511999</v>
      </c>
      <c r="BA14" s="281">
        <f>BA8*BA10</f>
        <v>396225116.92152756</v>
      </c>
      <c r="BB14" s="281">
        <f t="shared" ref="BB14:BD14" si="14">BB8*BB10</f>
        <v>372125606.30406517</v>
      </c>
      <c r="BC14" s="281">
        <f t="shared" si="14"/>
        <v>391278424.22698802</v>
      </c>
      <c r="BD14" s="281">
        <f t="shared" si="14"/>
        <v>398940893.05764836</v>
      </c>
      <c r="BE14" s="286">
        <f>BE8*BE10</f>
        <v>199648645.69701895</v>
      </c>
    </row>
    <row r="15" spans="4:57" x14ac:dyDescent="0.25">
      <c r="D15" s="245"/>
      <c r="I15" s="263"/>
      <c r="J15" s="264"/>
      <c r="K15" s="264"/>
      <c r="L15" s="264"/>
      <c r="M15" s="264"/>
      <c r="N15" s="264"/>
      <c r="O15" s="264"/>
      <c r="P15" s="265"/>
      <c r="Q15" s="264"/>
      <c r="R15" s="264"/>
      <c r="S15" s="264"/>
      <c r="T15" s="264"/>
      <c r="U15" s="264"/>
      <c r="V15" s="264"/>
      <c r="W15" s="264"/>
      <c r="X15" s="264"/>
      <c r="Y15" s="264"/>
      <c r="Z15" s="264"/>
      <c r="AA15" s="264"/>
      <c r="AB15" s="265"/>
      <c r="AC15" s="264"/>
      <c r="AD15" s="264"/>
      <c r="AE15" s="264"/>
      <c r="AF15" s="264"/>
      <c r="AG15" s="266"/>
      <c r="AH15" s="264"/>
      <c r="AI15" s="264"/>
      <c r="AJ15" s="264"/>
      <c r="AK15" s="264"/>
      <c r="AL15" s="264"/>
      <c r="AM15" s="264"/>
      <c r="AN15" s="264"/>
      <c r="AO15" s="263"/>
      <c r="AP15" s="264"/>
      <c r="AQ15" s="264"/>
      <c r="AR15" s="264"/>
      <c r="AS15" s="266"/>
      <c r="AZ15" s="265"/>
      <c r="BE15" s="255"/>
    </row>
    <row r="16" spans="4:57" x14ac:dyDescent="0.25">
      <c r="D16" s="245" t="s">
        <v>285</v>
      </c>
      <c r="E16" s="281"/>
      <c r="F16" s="281"/>
      <c r="G16" s="281"/>
      <c r="H16" s="281"/>
      <c r="I16" s="282">
        <f>I8*I12</f>
        <v>167546208.43230668</v>
      </c>
      <c r="J16" s="283">
        <f t="shared" ref="J16:P16" si="15">J8*J12</f>
        <v>299640698.18739587</v>
      </c>
      <c r="K16" s="283">
        <f t="shared" si="15"/>
        <v>311798670.36625397</v>
      </c>
      <c r="L16" s="283">
        <f t="shared" si="15"/>
        <v>317062007.7568593</v>
      </c>
      <c r="M16" s="283">
        <f t="shared" si="15"/>
        <v>333857369.59703684</v>
      </c>
      <c r="N16" s="283">
        <f t="shared" si="15"/>
        <v>327544988.87672895</v>
      </c>
      <c r="O16" s="283">
        <f t="shared" si="15"/>
        <v>324196294.1926592</v>
      </c>
      <c r="P16" s="284">
        <f t="shared" si="15"/>
        <v>318092565.6447615</v>
      </c>
      <c r="Q16" s="283">
        <f>Q8*Q12</f>
        <v>326233858.27650976</v>
      </c>
      <c r="R16" s="283">
        <f t="shared" ref="R16:AB16" si="16">R8*R12</f>
        <v>325300556.57325417</v>
      </c>
      <c r="S16" s="283">
        <f t="shared" si="16"/>
        <v>322381803.29856819</v>
      </c>
      <c r="T16" s="283">
        <f t="shared" si="16"/>
        <v>322522489.50621319</v>
      </c>
      <c r="U16" s="283">
        <f t="shared" si="16"/>
        <v>342218625.31371343</v>
      </c>
      <c r="V16" s="283">
        <f t="shared" si="16"/>
        <v>332623389.09039044</v>
      </c>
      <c r="W16" s="283">
        <f t="shared" si="16"/>
        <v>323716125.03493625</v>
      </c>
      <c r="X16" s="283">
        <f t="shared" si="16"/>
        <v>329313168.56446946</v>
      </c>
      <c r="Y16" s="283">
        <f t="shared" si="16"/>
        <v>328028897.6171121</v>
      </c>
      <c r="Z16" s="283">
        <f t="shared" si="16"/>
        <v>330291501.11453414</v>
      </c>
      <c r="AA16" s="283">
        <f t="shared" si="16"/>
        <v>337192647.05073565</v>
      </c>
      <c r="AB16" s="284">
        <f t="shared" si="16"/>
        <v>339176645.46537232</v>
      </c>
      <c r="AC16" s="283">
        <f>AC8*AC12</f>
        <v>361081905.60226232</v>
      </c>
      <c r="AD16" s="283">
        <f t="shared" ref="AD16:AN16" si="17">AD8*AD12</f>
        <v>358549876.92380828</v>
      </c>
      <c r="AE16" s="283">
        <f t="shared" si="17"/>
        <v>345524789.81266224</v>
      </c>
      <c r="AF16" s="283">
        <f t="shared" si="17"/>
        <v>327551744.62993151</v>
      </c>
      <c r="AG16" s="285">
        <f t="shared" si="17"/>
        <v>348167088.24625385</v>
      </c>
      <c r="AH16" s="283">
        <f t="shared" si="17"/>
        <v>338303975.57826006</v>
      </c>
      <c r="AI16" s="283">
        <f t="shared" si="17"/>
        <v>342414174.72590458</v>
      </c>
      <c r="AJ16" s="283">
        <f t="shared" si="17"/>
        <v>347305633.79089904</v>
      </c>
      <c r="AK16" s="283">
        <f t="shared" si="17"/>
        <v>356359878.43562323</v>
      </c>
      <c r="AL16" s="283">
        <f t="shared" si="17"/>
        <v>366293660.70763475</v>
      </c>
      <c r="AM16" s="283">
        <f t="shared" si="17"/>
        <v>370346036.77117509</v>
      </c>
      <c r="AN16" s="283">
        <f t="shared" si="17"/>
        <v>358914145.94244665</v>
      </c>
      <c r="AO16" s="282">
        <f>AO8*AO12</f>
        <v>372177165.24211174</v>
      </c>
      <c r="AP16" s="283">
        <f t="shared" ref="AP16:AZ16" si="18">AP8*AP12</f>
        <v>366156861.7639482</v>
      </c>
      <c r="AQ16" s="283">
        <f t="shared" si="18"/>
        <v>362749830.90315223</v>
      </c>
      <c r="AR16" s="283">
        <f t="shared" si="18"/>
        <v>354700116.30949557</v>
      </c>
      <c r="AS16" s="285">
        <f t="shared" si="18"/>
        <v>348510050.01076329</v>
      </c>
      <c r="AT16" s="281">
        <f t="shared" si="18"/>
        <v>323278293.71122009</v>
      </c>
      <c r="AU16" s="281">
        <f t="shared" si="18"/>
        <v>331940710.33558702</v>
      </c>
      <c r="AV16" s="281">
        <f t="shared" si="18"/>
        <v>337006119.71016622</v>
      </c>
      <c r="AW16" s="281">
        <f t="shared" si="18"/>
        <v>352428531.80024087</v>
      </c>
      <c r="AX16" s="281">
        <f t="shared" si="18"/>
        <v>350775930.55522048</v>
      </c>
      <c r="AY16" s="281">
        <f t="shared" si="18"/>
        <v>359613135.90327489</v>
      </c>
      <c r="AZ16" s="284">
        <f t="shared" si="18"/>
        <v>347828497.23067355</v>
      </c>
      <c r="BA16" s="281">
        <f>BA8*BA12</f>
        <v>356928579.76118046</v>
      </c>
      <c r="BB16" s="281">
        <f t="shared" ref="BB16:BD16" si="19">BB8*BB12</f>
        <v>335219193.53028709</v>
      </c>
      <c r="BC16" s="281">
        <f t="shared" si="19"/>
        <v>352472486.69041562</v>
      </c>
      <c r="BD16" s="281">
        <f t="shared" si="19"/>
        <v>359375012.55359447</v>
      </c>
      <c r="BE16" s="287">
        <f>((BE8*BD12))</f>
        <v>179848032.13268584</v>
      </c>
    </row>
    <row r="17" spans="4:57" x14ac:dyDescent="0.25">
      <c r="D17" s="245"/>
      <c r="I17" s="263"/>
      <c r="J17" s="264"/>
      <c r="K17" s="264"/>
      <c r="L17" s="264"/>
      <c r="M17" s="264"/>
      <c r="N17" s="264"/>
      <c r="O17" s="264"/>
      <c r="P17" s="265"/>
      <c r="Q17" s="264"/>
      <c r="R17" s="264"/>
      <c r="S17" s="264"/>
      <c r="T17" s="264"/>
      <c r="U17" s="264"/>
      <c r="V17" s="264"/>
      <c r="W17" s="264"/>
      <c r="X17" s="264"/>
      <c r="Y17" s="264"/>
      <c r="Z17" s="264"/>
      <c r="AA17" s="264"/>
      <c r="AB17" s="265"/>
      <c r="AC17" s="264"/>
      <c r="AD17" s="264"/>
      <c r="AE17" s="264"/>
      <c r="AF17" s="264"/>
      <c r="AG17" s="266"/>
      <c r="AH17" s="264"/>
      <c r="AI17" s="264"/>
      <c r="AJ17" s="264"/>
      <c r="AK17" s="264"/>
      <c r="AL17" s="264"/>
      <c r="AM17" s="264"/>
      <c r="AN17" s="264"/>
      <c r="AO17" s="263"/>
      <c r="AP17" s="264"/>
      <c r="AQ17" s="264"/>
      <c r="AR17" s="264"/>
      <c r="AS17" s="266"/>
      <c r="AZ17" s="265"/>
      <c r="BE17" s="255"/>
    </row>
    <row r="18" spans="4:57" ht="14.25" customHeight="1" x14ac:dyDescent="0.25">
      <c r="D18" s="245" t="s">
        <v>286</v>
      </c>
      <c r="E18" s="281"/>
      <c r="F18" s="281"/>
      <c r="G18" s="281"/>
      <c r="H18" s="281"/>
      <c r="I18" s="282">
        <f t="shared" ref="I18:BD18" si="20">I14-I16</f>
        <v>26383991.441278756</v>
      </c>
      <c r="J18" s="283">
        <f t="shared" si="20"/>
        <v>47185297.061671019</v>
      </c>
      <c r="K18" s="283">
        <f t="shared" si="20"/>
        <v>49099848.497431457</v>
      </c>
      <c r="L18" s="283">
        <f t="shared" si="20"/>
        <v>49928681.629291952</v>
      </c>
      <c r="M18" s="283">
        <f t="shared" si="20"/>
        <v>52573496.377358615</v>
      </c>
      <c r="N18" s="283">
        <f t="shared" si="20"/>
        <v>51579467.324376583</v>
      </c>
      <c r="O18" s="283">
        <f t="shared" si="20"/>
        <v>51052138.579007566</v>
      </c>
      <c r="P18" s="284">
        <f t="shared" si="20"/>
        <v>50090966.59383142</v>
      </c>
      <c r="Q18" s="283">
        <f t="shared" si="20"/>
        <v>51372999.754276037</v>
      </c>
      <c r="R18" s="283">
        <f t="shared" si="20"/>
        <v>51226030.005564749</v>
      </c>
      <c r="S18" s="283">
        <f t="shared" si="20"/>
        <v>50766405.391322076</v>
      </c>
      <c r="T18" s="283">
        <f t="shared" si="20"/>
        <v>50788559.659885645</v>
      </c>
      <c r="U18" s="283">
        <f t="shared" si="20"/>
        <v>45698901.276601851</v>
      </c>
      <c r="V18" s="283">
        <f t="shared" si="20"/>
        <v>44417580.739201665</v>
      </c>
      <c r="W18" s="283">
        <f t="shared" si="20"/>
        <v>43228130.047142804</v>
      </c>
      <c r="X18" s="283">
        <f t="shared" si="20"/>
        <v>43975543.310995698</v>
      </c>
      <c r="Y18" s="283">
        <f t="shared" si="20"/>
        <v>43804045.423696637</v>
      </c>
      <c r="Z18" s="283">
        <f t="shared" si="20"/>
        <v>44106187.055415332</v>
      </c>
      <c r="AA18" s="283">
        <f t="shared" si="20"/>
        <v>45027746.443203688</v>
      </c>
      <c r="AB18" s="284">
        <f t="shared" si="20"/>
        <v>45292683.945071995</v>
      </c>
      <c r="AC18" s="283">
        <f t="shared" si="20"/>
        <v>48217850.041792572</v>
      </c>
      <c r="AD18" s="283">
        <f t="shared" si="20"/>
        <v>47879730.138177991</v>
      </c>
      <c r="AE18" s="283">
        <f t="shared" si="20"/>
        <v>46140397.074509263</v>
      </c>
      <c r="AF18" s="283">
        <f t="shared" si="20"/>
        <v>43740327.771757066</v>
      </c>
      <c r="AG18" s="285">
        <f t="shared" si="20"/>
        <v>38331928.842552125</v>
      </c>
      <c r="AH18" s="283">
        <f t="shared" si="20"/>
        <v>37246036.046481133</v>
      </c>
      <c r="AI18" s="283">
        <f t="shared" si="20"/>
        <v>37698554.008617759</v>
      </c>
      <c r="AJ18" s="283">
        <f t="shared" si="20"/>
        <v>38237085.843318343</v>
      </c>
      <c r="AK18" s="283">
        <f t="shared" si="20"/>
        <v>39233925.214876533</v>
      </c>
      <c r="AL18" s="283">
        <f t="shared" si="20"/>
        <v>40327598.477062702</v>
      </c>
      <c r="AM18" s="283">
        <f t="shared" si="20"/>
        <v>40773750.328156173</v>
      </c>
      <c r="AN18" s="283">
        <f t="shared" si="20"/>
        <v>39515140.768045485</v>
      </c>
      <c r="AO18" s="282">
        <f t="shared" si="20"/>
        <v>40975350.90620929</v>
      </c>
      <c r="AP18" s="283">
        <f t="shared" si="20"/>
        <v>40312537.411407292</v>
      </c>
      <c r="AQ18" s="283">
        <f t="shared" si="20"/>
        <v>39937435.717625082</v>
      </c>
      <c r="AR18" s="283">
        <f t="shared" si="20"/>
        <v>39051191.447492719</v>
      </c>
      <c r="AS18" s="285">
        <f t="shared" si="20"/>
        <v>38369687.684202313</v>
      </c>
      <c r="AT18" s="281">
        <f t="shared" si="20"/>
        <v>35591763.176982284</v>
      </c>
      <c r="AU18" s="281">
        <f t="shared" si="20"/>
        <v>36545463.710029006</v>
      </c>
      <c r="AV18" s="281">
        <f t="shared" si="20"/>
        <v>37103146.840513229</v>
      </c>
      <c r="AW18" s="281">
        <f t="shared" si="20"/>
        <v>38801098.263190866</v>
      </c>
      <c r="AX18" s="281">
        <f t="shared" si="20"/>
        <v>38619152.882746339</v>
      </c>
      <c r="AY18" s="281">
        <f t="shared" si="20"/>
        <v>39592097.017917037</v>
      </c>
      <c r="AZ18" s="284">
        <f t="shared" si="20"/>
        <v>38294651.204446435</v>
      </c>
      <c r="BA18" s="281">
        <f t="shared" si="20"/>
        <v>39296537.160347104</v>
      </c>
      <c r="BB18" s="281">
        <f t="shared" si="20"/>
        <v>36906412.773778081</v>
      </c>
      <c r="BC18" s="281">
        <f t="shared" si="20"/>
        <v>38805937.536572397</v>
      </c>
      <c r="BD18" s="281">
        <f t="shared" si="20"/>
        <v>39565880.504053891</v>
      </c>
      <c r="BE18" s="286">
        <f>BE14-BE16</f>
        <v>19800613.564333111</v>
      </c>
    </row>
    <row r="19" spans="4:57" x14ac:dyDescent="0.25">
      <c r="D19" s="245"/>
      <c r="I19" s="263"/>
      <c r="J19" s="264"/>
      <c r="K19" s="264"/>
      <c r="L19" s="264"/>
      <c r="M19" s="264"/>
      <c r="N19" s="264"/>
      <c r="O19" s="264"/>
      <c r="P19" s="265"/>
      <c r="Q19" s="264"/>
      <c r="R19" s="264"/>
      <c r="S19" s="264"/>
      <c r="T19" s="264"/>
      <c r="U19" s="264"/>
      <c r="V19" s="264"/>
      <c r="W19" s="264"/>
      <c r="X19" s="264"/>
      <c r="Y19" s="264"/>
      <c r="Z19" s="264"/>
      <c r="AA19" s="264"/>
      <c r="AB19" s="265"/>
      <c r="AC19" s="264"/>
      <c r="AD19" s="264"/>
      <c r="AE19" s="264"/>
      <c r="AF19" s="264"/>
      <c r="AG19" s="266"/>
      <c r="AH19" s="264"/>
      <c r="AI19" s="264"/>
      <c r="AJ19" s="264"/>
      <c r="AK19" s="264"/>
      <c r="AL19" s="264"/>
      <c r="AM19" s="264"/>
      <c r="AN19" s="264"/>
      <c r="AO19" s="263"/>
      <c r="AP19" s="264"/>
      <c r="AQ19" s="264"/>
      <c r="AR19" s="264"/>
      <c r="AS19" s="266"/>
      <c r="AZ19" s="265"/>
      <c r="BE19" s="255"/>
    </row>
    <row r="20" spans="4:57" x14ac:dyDescent="0.25">
      <c r="D20" s="245" t="s">
        <v>287</v>
      </c>
      <c r="E20" s="288"/>
      <c r="F20" s="288"/>
      <c r="G20" s="288"/>
      <c r="H20" s="288"/>
      <c r="I20" s="289">
        <v>9.2713200000000828E-3</v>
      </c>
      <c r="J20" s="290">
        <v>8.0886899999998985E-3</v>
      </c>
      <c r="K20" s="290">
        <v>7.9792299999998928E-3</v>
      </c>
      <c r="L20" s="290">
        <v>8.0228899999998937E-3</v>
      </c>
      <c r="M20" s="290">
        <v>6.3846000000000735E-3</v>
      </c>
      <c r="N20" s="290">
        <v>6.4393000000000367E-3</v>
      </c>
      <c r="O20" s="290">
        <v>5.681880000000028E-3</v>
      </c>
      <c r="P20" s="291">
        <v>5.3840000000000554E-3</v>
      </c>
      <c r="Q20" s="290">
        <v>5.842050000000043E-3</v>
      </c>
      <c r="R20" s="290">
        <v>4.656020000000094E-3</v>
      </c>
      <c r="S20" s="290">
        <v>5.3234499999998963E-3</v>
      </c>
      <c r="T20" s="290">
        <v>5.1829500000000195E-3</v>
      </c>
      <c r="U20" s="290">
        <v>5.1829500000000195E-3</v>
      </c>
      <c r="V20" s="290">
        <v>5.1829500000000195E-3</v>
      </c>
      <c r="W20" s="290">
        <v>5.4304199999999359E-3</v>
      </c>
      <c r="X20" s="290">
        <v>5.6779600000000929E-3</v>
      </c>
      <c r="Y20" s="290">
        <v>4.6881800000000418E-3</v>
      </c>
      <c r="Z20" s="290">
        <v>5.4304199999999359E-3</v>
      </c>
      <c r="AA20" s="290">
        <v>4.9355300000000213E-3</v>
      </c>
      <c r="AB20" s="291">
        <v>4.9355300000000213E-3</v>
      </c>
      <c r="AC20" s="290">
        <v>5.4304199999999359E-3</v>
      </c>
      <c r="AD20" s="290">
        <v>4.9355300000000213E-3</v>
      </c>
      <c r="AE20" s="290">
        <v>4.6881800000000418E-3</v>
      </c>
      <c r="AF20" s="290">
        <v>5.1829500000000195E-3</v>
      </c>
      <c r="AG20" s="292">
        <v>5.4304199999999359E-3</v>
      </c>
      <c r="AH20" s="290">
        <v>4.6881800000000418E-3</v>
      </c>
      <c r="AI20" s="290">
        <v>5.6779600000000929E-3</v>
      </c>
      <c r="AJ20" s="290">
        <v>5.0171900000000047E-3</v>
      </c>
      <c r="AK20" s="290">
        <v>4.6375999999999085E-3</v>
      </c>
      <c r="AL20" s="290">
        <v>4.7926400000000147E-3</v>
      </c>
      <c r="AM20" s="290">
        <v>3.8038600000001033E-3</v>
      </c>
      <c r="AN20" s="290">
        <v>3.7470399999999238E-3</v>
      </c>
      <c r="AO20" s="289">
        <v>3.7663299999999289E-3</v>
      </c>
      <c r="AP20" s="290">
        <v>2.9372899999999813E-3</v>
      </c>
      <c r="AQ20" s="290">
        <v>3.3836899999999392E-3</v>
      </c>
      <c r="AR20" s="290">
        <v>2.8492499999999144E-3</v>
      </c>
      <c r="AS20" s="292">
        <v>2.3580999999999186E-3</v>
      </c>
      <c r="AT20" s="293">
        <v>2.1233199999999286E-3</v>
      </c>
      <c r="AU20" s="288">
        <v>1.9434599999998969E-3</v>
      </c>
      <c r="AV20" s="288">
        <v>1.5989000000000697E-3</v>
      </c>
      <c r="AW20" s="288">
        <v>1.5696599999999172E-3</v>
      </c>
      <c r="AX20" s="288">
        <v>1.5696599999999172E-3</v>
      </c>
      <c r="AY20" s="288">
        <v>1.4948599999999868E-3</v>
      </c>
      <c r="AZ20" s="291">
        <v>1.644470000000009E-3</v>
      </c>
      <c r="BA20" s="288">
        <v>1.4948599999999868E-3</v>
      </c>
      <c r="BB20" s="288">
        <v>1.345270000000065E-3</v>
      </c>
      <c r="BC20" s="288">
        <v>2.0108000000000903E-3</v>
      </c>
      <c r="BD20" s="288">
        <v>2.0778500000000477E-3</v>
      </c>
      <c r="BE20" s="294">
        <v>2.7032600000000961E-3</v>
      </c>
    </row>
    <row r="21" spans="4:57" x14ac:dyDescent="0.25">
      <c r="D21" s="245"/>
      <c r="I21" s="263"/>
      <c r="J21" s="264"/>
      <c r="K21" s="264"/>
      <c r="L21" s="264"/>
      <c r="M21" s="264"/>
      <c r="N21" s="264"/>
      <c r="O21" s="264"/>
      <c r="P21" s="265"/>
      <c r="Q21" s="264"/>
      <c r="R21" s="264"/>
      <c r="S21" s="264"/>
      <c r="T21" s="264"/>
      <c r="U21" s="264"/>
      <c r="V21" s="264"/>
      <c r="W21" s="264"/>
      <c r="X21" s="264"/>
      <c r="Y21" s="264"/>
      <c r="Z21" s="264"/>
      <c r="AA21" s="264"/>
      <c r="AB21" s="265"/>
      <c r="AC21" s="264"/>
      <c r="AD21" s="264"/>
      <c r="AE21" s="264"/>
      <c r="AF21" s="264"/>
      <c r="AG21" s="266"/>
      <c r="AH21" s="264"/>
      <c r="AI21" s="264"/>
      <c r="AJ21" s="264"/>
      <c r="AK21" s="264"/>
      <c r="AL21" s="264"/>
      <c r="AM21" s="264"/>
      <c r="AN21" s="264"/>
      <c r="AO21" s="263"/>
      <c r="AP21" s="264"/>
      <c r="AQ21" s="264"/>
      <c r="AR21" s="264"/>
      <c r="AS21" s="266"/>
      <c r="AZ21" s="265"/>
      <c r="BE21" s="255"/>
    </row>
    <row r="22" spans="4:57" x14ac:dyDescent="0.25">
      <c r="D22" s="245" t="s">
        <v>288</v>
      </c>
      <c r="E22" s="256"/>
      <c r="F22" s="256"/>
      <c r="G22" s="256"/>
      <c r="H22" s="256"/>
      <c r="I22" s="257">
        <f>(H26+I18)*(1+I20/4)</f>
        <v>26445145.048161093</v>
      </c>
      <c r="J22" s="258">
        <f>(I26*(1+J20))+(J18*(1+J20/2))</f>
        <v>74035182.310376599</v>
      </c>
      <c r="K22" s="258">
        <f>(J26*(1+K20))+(K18*(1+K20/2))</f>
        <v>123921664.04761755</v>
      </c>
      <c r="L22" s="258">
        <f t="shared" ref="L22:BD22" si="21">(K26*(1+L20))+(L18*(1+L20/2))</f>
        <v>175044841.71645889</v>
      </c>
      <c r="M22" s="258">
        <f t="shared" si="21"/>
        <v>228903759.76272589</v>
      </c>
      <c r="N22" s="258">
        <f t="shared" si="21"/>
        <v>282123274.89931357</v>
      </c>
      <c r="O22" s="258">
        <f t="shared" si="21"/>
        <v>334923440.13408071</v>
      </c>
      <c r="P22" s="259">
        <f t="shared" si="21"/>
        <v>386952479.41166466</v>
      </c>
      <c r="Q22" s="258">
        <f t="shared" si="21"/>
        <v>440736136.71489489</v>
      </c>
      <c r="R22" s="258">
        <f t="shared" si="21"/>
        <v>494133497.69784021</v>
      </c>
      <c r="S22" s="258">
        <f t="shared" si="21"/>
        <v>547665524.2678721</v>
      </c>
      <c r="T22" s="258">
        <f t="shared" si="21"/>
        <v>601424224.23940659</v>
      </c>
      <c r="U22" s="258">
        <f t="shared" si="21"/>
        <v>650358704.75921583</v>
      </c>
      <c r="V22" s="258">
        <f t="shared" si="21"/>
        <v>689323604.80794144</v>
      </c>
      <c r="W22" s="258">
        <f t="shared" si="21"/>
        <v>727722344.03974509</v>
      </c>
      <c r="X22" s="258">
        <f t="shared" si="21"/>
        <v>767495258.38369143</v>
      </c>
      <c r="Y22" s="258">
        <f t="shared" si="21"/>
        <v>806402893.28648436</v>
      </c>
      <c r="Z22" s="258">
        <f t="shared" si="21"/>
        <v>846437898.50885737</v>
      </c>
      <c r="AA22" s="258">
        <f t="shared" si="21"/>
        <v>887129471.59344316</v>
      </c>
      <c r="AB22" s="259">
        <f t="shared" si="21"/>
        <v>928107260.65272427</v>
      </c>
      <c r="AC22" s="258">
        <f t="shared" si="21"/>
        <v>972634753.92401814</v>
      </c>
      <c r="AD22" s="258">
        <f t="shared" si="21"/>
        <v>1016004166.4302607</v>
      </c>
      <c r="AE22" s="258">
        <f t="shared" si="21"/>
        <v>1057655413.0533799</v>
      </c>
      <c r="AF22" s="258">
        <f t="shared" si="21"/>
        <v>1097965948.3060117</v>
      </c>
      <c r="AG22" s="260">
        <f t="shared" si="21"/>
        <v>1133806792.8819702</v>
      </c>
      <c r="AH22" s="258">
        <f t="shared" si="21"/>
        <v>1158285513.4231322</v>
      </c>
      <c r="AI22" s="258">
        <f t="shared" si="21"/>
        <v>1184995019.6639953</v>
      </c>
      <c r="AJ22" s="258">
        <f t="shared" si="21"/>
        <v>1211397638.7547956</v>
      </c>
      <c r="AK22" s="258">
        <f t="shared" si="21"/>
        <v>1238216273.3918498</v>
      </c>
      <c r="AL22" s="258">
        <f t="shared" si="21"/>
        <v>1265975222.3697956</v>
      </c>
      <c r="AM22" s="258">
        <f t="shared" si="21"/>
        <v>1292542838.0023406</v>
      </c>
      <c r="AN22" s="258">
        <f t="shared" si="21"/>
        <v>1317665739.0338376</v>
      </c>
      <c r="AO22" s="257">
        <f t="shared" si="21"/>
        <v>1344967223.4561577</v>
      </c>
      <c r="AP22" s="258">
        <f t="shared" si="21"/>
        <v>1369900223.8393826</v>
      </c>
      <c r="AQ22" s="258">
        <f t="shared" si="21"/>
        <v>1395456393.6869495</v>
      </c>
      <c r="AR22" s="258">
        <f t="shared" si="21"/>
        <v>1419642716.3825479</v>
      </c>
      <c r="AS22" s="260">
        <f t="shared" si="21"/>
        <v>1442937175.3168294</v>
      </c>
      <c r="AT22" s="261">
        <f t="shared" si="21"/>
        <v>1463488961.8767638</v>
      </c>
      <c r="AU22" s="256">
        <f t="shared" si="21"/>
        <v>1486089041.2215075</v>
      </c>
      <c r="AV22" s="256">
        <f t="shared" si="21"/>
        <v>1508327931.6305351</v>
      </c>
      <c r="AW22" s="256">
        <f t="shared" si="21"/>
        <v>1531993989.4373262</v>
      </c>
      <c r="AX22" s="256">
        <f t="shared" si="21"/>
        <v>1554712741.4937663</v>
      </c>
      <c r="AY22" s="256">
        <f t="shared" si="21"/>
        <v>1578410429.7655547</v>
      </c>
      <c r="AZ22" s="259">
        <f t="shared" si="21"/>
        <v>1600621613.6818459</v>
      </c>
      <c r="BA22" s="256">
        <f t="shared" si="21"/>
        <v>1624245480.0122552</v>
      </c>
      <c r="BB22" s="256">
        <f t="shared" si="21"/>
        <v>1644796387.2021725</v>
      </c>
      <c r="BC22" s="256">
        <f t="shared" si="21"/>
        <v>1669500927.0824485</v>
      </c>
      <c r="BD22" s="256">
        <f t="shared" si="21"/>
        <v>1694229874.8605406</v>
      </c>
      <c r="BE22" s="295">
        <f>(BD26*(1+BE20))+(BE18*(1+BE20/2))</f>
        <v>1699919216.8235481</v>
      </c>
    </row>
    <row r="23" spans="4:57" x14ac:dyDescent="0.25">
      <c r="D23" s="245"/>
      <c r="I23" s="263"/>
      <c r="J23" s="264"/>
      <c r="K23" s="264"/>
      <c r="L23" s="264"/>
      <c r="M23" s="264"/>
      <c r="N23" s="264"/>
      <c r="O23" s="264"/>
      <c r="P23" s="265"/>
      <c r="Q23" s="264"/>
      <c r="R23" s="264"/>
      <c r="S23" s="264"/>
      <c r="T23" s="264"/>
      <c r="U23" s="264"/>
      <c r="V23" s="264"/>
      <c r="W23" s="264"/>
      <c r="X23" s="264"/>
      <c r="Y23" s="264"/>
      <c r="Z23" s="264"/>
      <c r="AA23" s="264"/>
      <c r="AB23" s="265"/>
      <c r="AC23" s="264"/>
      <c r="AD23" s="264"/>
      <c r="AE23" s="264"/>
      <c r="AF23" s="264"/>
      <c r="AG23" s="266"/>
      <c r="AH23" s="264"/>
      <c r="AI23" s="264"/>
      <c r="AJ23" s="264"/>
      <c r="AK23" s="264"/>
      <c r="AL23" s="264"/>
      <c r="AM23" s="264"/>
      <c r="AN23" s="264"/>
      <c r="AO23" s="263"/>
      <c r="AP23" s="264"/>
      <c r="AQ23" s="264"/>
      <c r="AR23" s="264"/>
      <c r="AS23" s="266"/>
      <c r="AZ23" s="265"/>
      <c r="BE23" s="255"/>
    </row>
    <row r="24" spans="4:57" x14ac:dyDescent="0.25">
      <c r="D24" s="245" t="s">
        <v>289</v>
      </c>
      <c r="E24" s="281"/>
      <c r="F24" s="281"/>
      <c r="G24" s="281"/>
      <c r="H24" s="281"/>
      <c r="I24" s="282">
        <f t="shared" ref="I24:P24" si="22">I28*I8</f>
        <v>0</v>
      </c>
      <c r="J24" s="283">
        <f>J28*J8</f>
        <v>0</v>
      </c>
      <c r="K24" s="283">
        <f t="shared" si="22"/>
        <v>0</v>
      </c>
      <c r="L24" s="283">
        <f t="shared" si="22"/>
        <v>0</v>
      </c>
      <c r="M24" s="283">
        <f t="shared" si="22"/>
        <v>0</v>
      </c>
      <c r="N24" s="283">
        <f t="shared" si="22"/>
        <v>0</v>
      </c>
      <c r="O24" s="283">
        <f t="shared" si="22"/>
        <v>0</v>
      </c>
      <c r="P24" s="284">
        <f t="shared" si="22"/>
        <v>0</v>
      </c>
      <c r="Q24" s="283">
        <f>Q28*Q8</f>
        <v>0</v>
      </c>
      <c r="R24" s="283">
        <f t="shared" ref="R24:T24" si="23">R28*R8</f>
        <v>0</v>
      </c>
      <c r="S24" s="283">
        <f t="shared" si="23"/>
        <v>0</v>
      </c>
      <c r="T24" s="283">
        <f t="shared" si="23"/>
        <v>0</v>
      </c>
      <c r="U24" s="283">
        <f>U28*U8</f>
        <v>8892475.1353511699</v>
      </c>
      <c r="V24" s="283">
        <f t="shared" ref="V24:AB24" si="24">V28*V8</f>
        <v>8643145.0486105606</v>
      </c>
      <c r="W24" s="283">
        <f t="shared" si="24"/>
        <v>8411691.7661817502</v>
      </c>
      <c r="X24" s="283">
        <f t="shared" si="24"/>
        <v>8557129.7018646095</v>
      </c>
      <c r="Y24" s="283">
        <f t="shared" si="24"/>
        <v>8523758.2059211601</v>
      </c>
      <c r="Z24" s="283">
        <f t="shared" si="24"/>
        <v>8582551.4563573115</v>
      </c>
      <c r="AA24" s="283">
        <f t="shared" si="24"/>
        <v>8761876.2040587105</v>
      </c>
      <c r="AB24" s="284">
        <f t="shared" si="24"/>
        <v>8813429.963163903</v>
      </c>
      <c r="AC24" s="283">
        <f>AC28*AC8</f>
        <v>9382633.2931174561</v>
      </c>
      <c r="AD24" s="283">
        <f t="shared" ref="AD24:AF24" si="25">AD28*AD8</f>
        <v>9316839.0890629329</v>
      </c>
      <c r="AE24" s="283">
        <f t="shared" si="25"/>
        <v>8978385.0871351566</v>
      </c>
      <c r="AF24" s="283">
        <f t="shared" si="25"/>
        <v>8511359.4912972208</v>
      </c>
      <c r="AG24" s="285">
        <f>AG28*AG8</f>
        <v>18085326.62961065</v>
      </c>
      <c r="AH24" s="283">
        <f t="shared" ref="AH24:AN24" si="26">AH28*AH8</f>
        <v>17572993.269545458</v>
      </c>
      <c r="AI24" s="283">
        <f t="shared" si="26"/>
        <v>17786495.052474819</v>
      </c>
      <c r="AJ24" s="283">
        <f t="shared" si="26"/>
        <v>18040578.904373031</v>
      </c>
      <c r="AK24" s="283">
        <f t="shared" si="26"/>
        <v>18510896.10927904</v>
      </c>
      <c r="AL24" s="283">
        <f t="shared" si="26"/>
        <v>19026900.358737838</v>
      </c>
      <c r="AM24" s="283">
        <f t="shared" si="26"/>
        <v>19237398.556899827</v>
      </c>
      <c r="AN24" s="283">
        <f t="shared" si="26"/>
        <v>18643575.973975584</v>
      </c>
      <c r="AO24" s="282">
        <f>AO28*AO8</f>
        <v>19332515.406296708</v>
      </c>
      <c r="AP24" s="283">
        <f t="shared" ref="AP24:AR24" si="27">AP28*AP8</f>
        <v>19019794.421207618</v>
      </c>
      <c r="AQ24" s="283">
        <f t="shared" si="27"/>
        <v>18842818.285223514</v>
      </c>
      <c r="AR24" s="283">
        <f t="shared" si="27"/>
        <v>18424680.779939108</v>
      </c>
      <c r="AS24" s="285">
        <f>AS28*AS8</f>
        <v>18103141.568879794</v>
      </c>
      <c r="AT24" s="281">
        <f t="shared" ref="AT24:AZ24" si="28">AT28*AT8</f>
        <v>16792493.407347586</v>
      </c>
      <c r="AU24" s="281">
        <f t="shared" si="28"/>
        <v>17242457.345187224</v>
      </c>
      <c r="AV24" s="281">
        <f t="shared" si="28"/>
        <v>17505576.93961357</v>
      </c>
      <c r="AW24" s="281">
        <f t="shared" si="28"/>
        <v>18306684.710800089</v>
      </c>
      <c r="AX24" s="281">
        <f t="shared" si="28"/>
        <v>18220841.349053167</v>
      </c>
      <c r="AY24" s="281">
        <f t="shared" si="28"/>
        <v>18679884.580329139</v>
      </c>
      <c r="AZ24" s="284">
        <f t="shared" si="28"/>
        <v>18067738.726223614</v>
      </c>
      <c r="BA24" s="281">
        <f>BA28*BA8</f>
        <v>18540436.952094484</v>
      </c>
      <c r="BB24" s="281">
        <f t="shared" ref="BB24:BD24" si="29">BB28*BB8</f>
        <v>17412756.151213091</v>
      </c>
      <c r="BC24" s="281">
        <f t="shared" si="29"/>
        <v>18308967.920708824</v>
      </c>
      <c r="BD24" s="281">
        <f t="shared" si="29"/>
        <v>18667515.408450201</v>
      </c>
      <c r="BE24" s="286">
        <f>BE28*BE8</f>
        <v>9342096.1217098385</v>
      </c>
    </row>
    <row r="25" spans="4:57" x14ac:dyDescent="0.25">
      <c r="D25" s="245"/>
      <c r="I25" s="263"/>
      <c r="J25" s="264"/>
      <c r="K25" s="264"/>
      <c r="L25" s="264"/>
      <c r="M25" s="264"/>
      <c r="N25" s="264"/>
      <c r="O25" s="264"/>
      <c r="P25" s="265"/>
      <c r="Q25" s="264"/>
      <c r="R25" s="264"/>
      <c r="S25" s="264"/>
      <c r="T25" s="264"/>
      <c r="U25" s="264"/>
      <c r="V25" s="264"/>
      <c r="W25" s="264"/>
      <c r="X25" s="264"/>
      <c r="Y25" s="264"/>
      <c r="Z25" s="264"/>
      <c r="AA25" s="264"/>
      <c r="AB25" s="265"/>
      <c r="AC25" s="264"/>
      <c r="AD25" s="264"/>
      <c r="AE25" s="264"/>
      <c r="AF25" s="264"/>
      <c r="AG25" s="266"/>
      <c r="AH25" s="264"/>
      <c r="AI25" s="264"/>
      <c r="AJ25" s="264"/>
      <c r="AK25" s="264"/>
      <c r="AL25" s="264"/>
      <c r="AM25" s="264"/>
      <c r="AN25" s="264"/>
      <c r="AO25" s="263"/>
      <c r="AP25" s="264"/>
      <c r="AQ25" s="264"/>
      <c r="AR25" s="264"/>
      <c r="AS25" s="266"/>
      <c r="AZ25" s="265"/>
      <c r="BE25" s="255"/>
    </row>
    <row r="26" spans="4:57" x14ac:dyDescent="0.25">
      <c r="D26" s="245" t="s">
        <v>290</v>
      </c>
      <c r="E26" s="281"/>
      <c r="F26" s="281"/>
      <c r="G26" s="281"/>
      <c r="H26" s="281"/>
      <c r="I26" s="282">
        <f>I22-I24</f>
        <v>26445145.048161093</v>
      </c>
      <c r="J26" s="283">
        <f>J22-J24</f>
        <v>74035182.310376599</v>
      </c>
      <c r="K26" s="283">
        <f>K22-K24</f>
        <v>123921664.04761755</v>
      </c>
      <c r="L26" s="283">
        <f t="shared" ref="L26:P26" si="30">L22-L24</f>
        <v>175044841.71645889</v>
      </c>
      <c r="M26" s="283">
        <f t="shared" si="30"/>
        <v>228903759.76272589</v>
      </c>
      <c r="N26" s="283">
        <f t="shared" si="30"/>
        <v>282123274.89931357</v>
      </c>
      <c r="O26" s="283">
        <f t="shared" si="30"/>
        <v>334923440.13408071</v>
      </c>
      <c r="P26" s="284">
        <f t="shared" si="30"/>
        <v>386952479.41166466</v>
      </c>
      <c r="Q26" s="283">
        <f>Q22-Q24</f>
        <v>440736136.71489489</v>
      </c>
      <c r="R26" s="283">
        <f t="shared" ref="R26:AA26" si="31">R22-R24</f>
        <v>494133497.69784021</v>
      </c>
      <c r="S26" s="283">
        <f t="shared" si="31"/>
        <v>547665524.2678721</v>
      </c>
      <c r="T26" s="283">
        <f t="shared" si="31"/>
        <v>601424224.23940659</v>
      </c>
      <c r="U26" s="283">
        <f t="shared" si="31"/>
        <v>641466229.62386465</v>
      </c>
      <c r="V26" s="283">
        <f t="shared" si="31"/>
        <v>680680459.75933087</v>
      </c>
      <c r="W26" s="283">
        <f t="shared" si="31"/>
        <v>719310652.27356339</v>
      </c>
      <c r="X26" s="283">
        <f t="shared" si="31"/>
        <v>758938128.68182683</v>
      </c>
      <c r="Y26" s="283">
        <f t="shared" si="31"/>
        <v>797879135.08056319</v>
      </c>
      <c r="Z26" s="283">
        <f t="shared" si="31"/>
        <v>837855347.05250001</v>
      </c>
      <c r="AA26" s="283">
        <f t="shared" si="31"/>
        <v>878367595.38938439</v>
      </c>
      <c r="AB26" s="284">
        <f>AB22-AB24</f>
        <v>919293830.68956041</v>
      </c>
      <c r="AC26" s="283">
        <f>AC22-AC24</f>
        <v>963252120.63090074</v>
      </c>
      <c r="AD26" s="283">
        <f t="shared" ref="AD26:AN26" si="32">AD22-AD24</f>
        <v>1006687327.3411977</v>
      </c>
      <c r="AE26" s="283">
        <f t="shared" si="32"/>
        <v>1048677027.9662447</v>
      </c>
      <c r="AF26" s="283">
        <f t="shared" si="32"/>
        <v>1089454588.8147144</v>
      </c>
      <c r="AG26" s="285">
        <f t="shared" si="32"/>
        <v>1115721466.2523596</v>
      </c>
      <c r="AH26" s="283">
        <f t="shared" si="32"/>
        <v>1140712520.1535866</v>
      </c>
      <c r="AI26" s="283">
        <f t="shared" si="32"/>
        <v>1167208524.6115205</v>
      </c>
      <c r="AJ26" s="283">
        <f t="shared" si="32"/>
        <v>1193357059.8504226</v>
      </c>
      <c r="AK26" s="283">
        <f t="shared" si="32"/>
        <v>1219705377.2825706</v>
      </c>
      <c r="AL26" s="283">
        <f t="shared" si="32"/>
        <v>1246948322.0110576</v>
      </c>
      <c r="AM26" s="283">
        <f t="shared" si="32"/>
        <v>1273305439.4454408</v>
      </c>
      <c r="AN26" s="283">
        <f t="shared" si="32"/>
        <v>1299022163.0598619</v>
      </c>
      <c r="AO26" s="282">
        <f>AO22-AO24</f>
        <v>1325634708.049861</v>
      </c>
      <c r="AP26" s="283">
        <f t="shared" ref="AP26:AZ26" si="33">AP22-AP24</f>
        <v>1350880429.418175</v>
      </c>
      <c r="AQ26" s="283">
        <f t="shared" si="33"/>
        <v>1376613575.401726</v>
      </c>
      <c r="AR26" s="258">
        <f t="shared" si="33"/>
        <v>1401218035.6026087</v>
      </c>
      <c r="AS26" s="296">
        <f t="shared" si="33"/>
        <v>1424834033.7479496</v>
      </c>
      <c r="AT26" s="281">
        <f t="shared" si="33"/>
        <v>1446696468.4694161</v>
      </c>
      <c r="AU26" s="281">
        <f t="shared" si="33"/>
        <v>1468846583.8763204</v>
      </c>
      <c r="AV26" s="281">
        <f t="shared" si="33"/>
        <v>1490822354.6909215</v>
      </c>
      <c r="AW26" s="281">
        <f t="shared" si="33"/>
        <v>1513687304.726526</v>
      </c>
      <c r="AX26" s="281">
        <f t="shared" si="33"/>
        <v>1536491900.1447132</v>
      </c>
      <c r="AY26" s="281">
        <f t="shared" si="33"/>
        <v>1559730545.1852255</v>
      </c>
      <c r="AZ26" s="259">
        <f t="shared" si="33"/>
        <v>1582553874.9556222</v>
      </c>
      <c r="BA26" s="256">
        <f>BA22-BA24</f>
        <v>1605705043.0601606</v>
      </c>
      <c r="BB26" s="281">
        <f t="shared" ref="BB26:BE26" si="34">BB22-BB24</f>
        <v>1627383631.0509593</v>
      </c>
      <c r="BC26" s="281">
        <f t="shared" si="34"/>
        <v>1651191959.1617396</v>
      </c>
      <c r="BD26" s="281">
        <f t="shared" si="34"/>
        <v>1675562359.4520905</v>
      </c>
      <c r="BE26" s="297">
        <f t="shared" si="34"/>
        <v>1690577120.7018383</v>
      </c>
    </row>
    <row r="27" spans="4:57" x14ac:dyDescent="0.25">
      <c r="D27" s="245"/>
      <c r="I27" s="263"/>
      <c r="J27" s="264"/>
      <c r="K27" s="264"/>
      <c r="L27" s="264"/>
      <c r="M27" s="264"/>
      <c r="N27" s="264"/>
      <c r="O27" s="264"/>
      <c r="P27" s="265"/>
      <c r="Q27" s="264"/>
      <c r="R27" s="264"/>
      <c r="S27" s="264"/>
      <c r="T27" s="264"/>
      <c r="U27" s="264"/>
      <c r="V27" s="264"/>
      <c r="W27" s="264"/>
      <c r="X27" s="264"/>
      <c r="Y27" s="264"/>
      <c r="Z27" s="264"/>
      <c r="AA27" s="264"/>
      <c r="AB27" s="265"/>
      <c r="AC27" s="264"/>
      <c r="AD27" s="264"/>
      <c r="AE27" s="264"/>
      <c r="AF27" s="264"/>
      <c r="AG27" s="266"/>
      <c r="AH27" s="264"/>
      <c r="AI27" s="264"/>
      <c r="AJ27" s="264"/>
      <c r="AK27" s="264"/>
      <c r="AL27" s="264"/>
      <c r="AM27" s="264"/>
      <c r="AN27" s="264"/>
      <c r="AO27" s="263"/>
      <c r="AP27" s="264"/>
      <c r="AQ27" s="264"/>
      <c r="AR27" s="264"/>
      <c r="AS27" s="266"/>
      <c r="AZ27" s="265"/>
      <c r="BE27" s="255"/>
    </row>
    <row r="28" spans="4:57" x14ac:dyDescent="0.25">
      <c r="D28" s="245" t="s">
        <v>291</v>
      </c>
      <c r="E28" s="267"/>
      <c r="F28" s="267"/>
      <c r="G28" s="267"/>
      <c r="H28" s="267"/>
      <c r="I28" s="298">
        <v>0</v>
      </c>
      <c r="J28" s="269">
        <v>0</v>
      </c>
      <c r="K28" s="269">
        <v>0</v>
      </c>
      <c r="L28" s="269">
        <v>0</v>
      </c>
      <c r="M28" s="269">
        <v>0</v>
      </c>
      <c r="N28" s="269">
        <v>0</v>
      </c>
      <c r="O28" s="269">
        <v>0</v>
      </c>
      <c r="P28" s="270">
        <v>0</v>
      </c>
      <c r="Q28" s="269">
        <f t="shared" ref="Q28:S28" si="35">P28</f>
        <v>0</v>
      </c>
      <c r="R28" s="269">
        <f t="shared" si="35"/>
        <v>0</v>
      </c>
      <c r="S28" s="269">
        <f t="shared" si="35"/>
        <v>0</v>
      </c>
      <c r="T28" s="269">
        <f>S28</f>
        <v>0</v>
      </c>
      <c r="U28" s="299">
        <v>0.11658734730589021</v>
      </c>
      <c r="V28" s="269">
        <f>U28</f>
        <v>0.11658734730589021</v>
      </c>
      <c r="W28" s="269">
        <f t="shared" ref="W28:AE28" si="36">V28</f>
        <v>0.11658734730589021</v>
      </c>
      <c r="X28" s="269">
        <f t="shared" si="36"/>
        <v>0.11658734730589021</v>
      </c>
      <c r="Y28" s="269">
        <f t="shared" si="36"/>
        <v>0.11658734730589021</v>
      </c>
      <c r="Z28" s="269">
        <f t="shared" si="36"/>
        <v>0.11658734730589021</v>
      </c>
      <c r="AA28" s="269">
        <f t="shared" si="36"/>
        <v>0.11658734730589021</v>
      </c>
      <c r="AB28" s="269">
        <f t="shared" si="36"/>
        <v>0.11658734730589021</v>
      </c>
      <c r="AC28" s="269">
        <f t="shared" si="36"/>
        <v>0.11658734730589021</v>
      </c>
      <c r="AD28" s="269">
        <f t="shared" si="36"/>
        <v>0.11658734730589021</v>
      </c>
      <c r="AE28" s="269">
        <f t="shared" si="36"/>
        <v>0.11658734730589021</v>
      </c>
      <c r="AF28" s="269">
        <f>AE28</f>
        <v>0.11658734730589021</v>
      </c>
      <c r="AG28" s="271">
        <v>0.23798310493391125</v>
      </c>
      <c r="AH28" s="269">
        <f>AG28</f>
        <v>0.23798310493391125</v>
      </c>
      <c r="AI28" s="269">
        <f t="shared" ref="AI28:AQ28" si="37">AH28</f>
        <v>0.23798310493391125</v>
      </c>
      <c r="AJ28" s="269">
        <f t="shared" si="37"/>
        <v>0.23798310493391125</v>
      </c>
      <c r="AK28" s="269">
        <f t="shared" si="37"/>
        <v>0.23798310493391125</v>
      </c>
      <c r="AL28" s="269">
        <f t="shared" si="37"/>
        <v>0.23798310493391125</v>
      </c>
      <c r="AM28" s="269">
        <f t="shared" si="37"/>
        <v>0.23798310493391125</v>
      </c>
      <c r="AN28" s="269">
        <f t="shared" si="37"/>
        <v>0.23798310493391125</v>
      </c>
      <c r="AO28" s="272">
        <f t="shared" si="37"/>
        <v>0.23798310493391125</v>
      </c>
      <c r="AP28" s="269">
        <f t="shared" si="37"/>
        <v>0.23798310493391125</v>
      </c>
      <c r="AQ28" s="269">
        <f t="shared" si="37"/>
        <v>0.23798310493391125</v>
      </c>
      <c r="AR28" s="269">
        <f>AQ28</f>
        <v>0.23798310493391125</v>
      </c>
      <c r="AS28" s="279">
        <f>AR28</f>
        <v>0.23798310493391125</v>
      </c>
      <c r="AT28" s="273">
        <f>AS28</f>
        <v>0.23798310493391125</v>
      </c>
      <c r="AU28" s="274">
        <f t="shared" ref="AU28:BC28" si="38">AT28</f>
        <v>0.23798310493391125</v>
      </c>
      <c r="AV28" s="274">
        <f t="shared" si="38"/>
        <v>0.23798310493391125</v>
      </c>
      <c r="AW28" s="274">
        <f t="shared" si="38"/>
        <v>0.23798310493391125</v>
      </c>
      <c r="AX28" s="274">
        <f t="shared" si="38"/>
        <v>0.23798310493391125</v>
      </c>
      <c r="AY28" s="274">
        <f t="shared" si="38"/>
        <v>0.23798310493391125</v>
      </c>
      <c r="AZ28" s="270">
        <f t="shared" si="38"/>
        <v>0.23798310493391125</v>
      </c>
      <c r="BA28" s="274">
        <f t="shared" si="38"/>
        <v>0.23798310493391125</v>
      </c>
      <c r="BB28" s="274">
        <f t="shared" si="38"/>
        <v>0.23798310493391125</v>
      </c>
      <c r="BC28" s="274">
        <f t="shared" si="38"/>
        <v>0.23798310493391125</v>
      </c>
      <c r="BD28" s="274">
        <f>BC28</f>
        <v>0.23798310493391125</v>
      </c>
      <c r="BE28" s="300">
        <f>BD28</f>
        <v>0.23798310493391125</v>
      </c>
    </row>
    <row r="29" spans="4:57" x14ac:dyDescent="0.25">
      <c r="D29" s="245"/>
      <c r="I29" s="263"/>
      <c r="J29" s="264"/>
      <c r="K29" s="264"/>
      <c r="L29" s="264"/>
      <c r="M29" s="264"/>
      <c r="N29" s="264"/>
      <c r="O29" s="264"/>
      <c r="P29" s="265"/>
      <c r="Q29" s="264"/>
      <c r="R29" s="264"/>
      <c r="S29" s="264"/>
      <c r="T29" s="264"/>
      <c r="U29" s="264"/>
      <c r="V29" s="264"/>
      <c r="W29" s="264"/>
      <c r="X29" s="264"/>
      <c r="Y29" s="264"/>
      <c r="Z29" s="264"/>
      <c r="AA29" s="264"/>
      <c r="AB29" s="264"/>
      <c r="AC29" s="264"/>
      <c r="AD29" s="264"/>
      <c r="AE29" s="264"/>
      <c r="AF29" s="264"/>
      <c r="AG29" s="266"/>
      <c r="AH29" s="264"/>
      <c r="AI29" s="264"/>
      <c r="AJ29" s="264"/>
      <c r="AK29" s="264"/>
      <c r="AL29" s="264"/>
      <c r="AM29" s="264"/>
      <c r="AN29" s="264"/>
      <c r="AO29" s="263"/>
      <c r="AP29" s="264"/>
      <c r="AQ29" s="264"/>
      <c r="AR29" s="264"/>
      <c r="AS29" s="266"/>
      <c r="AZ29" s="265"/>
      <c r="BE29" s="255"/>
    </row>
    <row r="30" spans="4:57" x14ac:dyDescent="0.25">
      <c r="D30" s="245" t="s">
        <v>283</v>
      </c>
      <c r="E30" s="267"/>
      <c r="F30" s="267"/>
      <c r="G30" s="267"/>
      <c r="H30" s="267"/>
      <c r="I30" s="301">
        <f t="shared" ref="I30:P30" si="39">I28+I12</f>
        <v>4.3939723794430599</v>
      </c>
      <c r="J30" s="302">
        <f t="shared" si="39"/>
        <v>4.3939723794430599</v>
      </c>
      <c r="K30" s="302">
        <f t="shared" si="39"/>
        <v>4.3939723794430599</v>
      </c>
      <c r="L30" s="302">
        <f t="shared" si="39"/>
        <v>4.3939723794430599</v>
      </c>
      <c r="M30" s="302">
        <f t="shared" si="39"/>
        <v>4.3939723794430599</v>
      </c>
      <c r="N30" s="302">
        <f t="shared" si="39"/>
        <v>4.3939723794430599</v>
      </c>
      <c r="O30" s="302">
        <f t="shared" si="39"/>
        <v>4.3939723794430599</v>
      </c>
      <c r="P30" s="303">
        <f t="shared" si="39"/>
        <v>4.3939723794430599</v>
      </c>
      <c r="Q30" s="302">
        <f>Q12+Q28</f>
        <v>4.3939723794430599</v>
      </c>
      <c r="R30" s="302">
        <f t="shared" ref="R30:T30" si="40">R12+R28</f>
        <v>4.3939723794430599</v>
      </c>
      <c r="S30" s="302">
        <f t="shared" si="40"/>
        <v>4.3939723794430599</v>
      </c>
      <c r="T30" s="302">
        <f t="shared" si="40"/>
        <v>4.3939723794430599</v>
      </c>
      <c r="U30" s="302">
        <f>U12+U28</f>
        <v>4.6033428475132689</v>
      </c>
      <c r="V30" s="302">
        <f t="shared" ref="V30:AB30" si="41">V12+V28</f>
        <v>4.6033428475132689</v>
      </c>
      <c r="W30" s="302">
        <f t="shared" si="41"/>
        <v>4.6033428475132689</v>
      </c>
      <c r="X30" s="302">
        <f t="shared" si="41"/>
        <v>4.6033428475132689</v>
      </c>
      <c r="Y30" s="302">
        <f t="shared" si="41"/>
        <v>4.6033428475132689</v>
      </c>
      <c r="Z30" s="302">
        <f t="shared" si="41"/>
        <v>4.6033428475132689</v>
      </c>
      <c r="AA30" s="302">
        <f t="shared" si="41"/>
        <v>4.6033428475132689</v>
      </c>
      <c r="AB30" s="303">
        <f t="shared" si="41"/>
        <v>4.6033428475132689</v>
      </c>
      <c r="AC30" s="302">
        <f>AC12+AC28</f>
        <v>4.6033428475132689</v>
      </c>
      <c r="AD30" s="302">
        <f t="shared" ref="AD30:AF30" si="42">AD12+AD28</f>
        <v>4.6033428475132689</v>
      </c>
      <c r="AE30" s="302">
        <f t="shared" si="42"/>
        <v>4.6033428475132689</v>
      </c>
      <c r="AF30" s="302">
        <f t="shared" si="42"/>
        <v>4.6033428475132689</v>
      </c>
      <c r="AG30" s="304">
        <f>AG12+AG28</f>
        <v>4.8194809342836686</v>
      </c>
      <c r="AH30" s="302">
        <f t="shared" ref="AH30:AN30" si="43">AH12+AH28</f>
        <v>4.8194809342836686</v>
      </c>
      <c r="AI30" s="302">
        <f t="shared" si="43"/>
        <v>4.8194809342836686</v>
      </c>
      <c r="AJ30" s="302">
        <f t="shared" si="43"/>
        <v>4.8194809342836686</v>
      </c>
      <c r="AK30" s="302">
        <f t="shared" si="43"/>
        <v>4.8194809342836686</v>
      </c>
      <c r="AL30" s="302">
        <f t="shared" si="43"/>
        <v>4.8194809342836686</v>
      </c>
      <c r="AM30" s="302">
        <f t="shared" si="43"/>
        <v>4.8194809342836686</v>
      </c>
      <c r="AN30" s="302">
        <f t="shared" si="43"/>
        <v>4.8194809342836686</v>
      </c>
      <c r="AO30" s="301">
        <f>AO12+AO28</f>
        <v>4.8194809342836686</v>
      </c>
      <c r="AP30" s="302">
        <f t="shared" ref="AP30:AR30" si="44">AP12+AP28</f>
        <v>4.8194809342836686</v>
      </c>
      <c r="AQ30" s="302">
        <f t="shared" si="44"/>
        <v>4.8194809342836686</v>
      </c>
      <c r="AR30" s="302">
        <f t="shared" si="44"/>
        <v>4.8194809342836686</v>
      </c>
      <c r="AS30" s="304">
        <f>AS12+AS28</f>
        <v>4.8194809342836686</v>
      </c>
      <c r="AT30" s="305">
        <f t="shared" ref="AT30:AZ30" si="45">AT12+AT28</f>
        <v>4.8194809342836686</v>
      </c>
      <c r="AU30" s="267">
        <f t="shared" si="45"/>
        <v>4.8194809342836686</v>
      </c>
      <c r="AV30" s="267">
        <f t="shared" si="45"/>
        <v>4.8194809342836686</v>
      </c>
      <c r="AW30" s="267">
        <f t="shared" si="45"/>
        <v>4.8194809342836686</v>
      </c>
      <c r="AX30" s="267">
        <f t="shared" si="45"/>
        <v>4.8194809342836686</v>
      </c>
      <c r="AY30" s="267">
        <f t="shared" si="45"/>
        <v>4.8194809342836686</v>
      </c>
      <c r="AZ30" s="303">
        <f t="shared" si="45"/>
        <v>4.8194809342836686</v>
      </c>
      <c r="BA30" s="267">
        <f>BA12+BA28</f>
        <v>4.8194809342836686</v>
      </c>
      <c r="BB30" s="267">
        <f t="shared" ref="BB30:BD30" si="46">BB12+BB28</f>
        <v>4.8194809342836686</v>
      </c>
      <c r="BC30" s="267">
        <f t="shared" si="46"/>
        <v>4.8194809342836686</v>
      </c>
      <c r="BD30" s="267">
        <f t="shared" si="46"/>
        <v>4.8194809342836686</v>
      </c>
      <c r="BE30" s="306">
        <f>BE12+BE28</f>
        <v>4.8194809342836686</v>
      </c>
    </row>
    <row r="31" spans="4:57" x14ac:dyDescent="0.25">
      <c r="D31" s="245"/>
      <c r="I31" s="263"/>
      <c r="J31" s="264"/>
      <c r="K31" s="264"/>
      <c r="L31" s="264"/>
      <c r="M31" s="264"/>
      <c r="N31" s="264"/>
      <c r="O31" s="264"/>
      <c r="P31" s="265"/>
      <c r="Q31" s="264"/>
      <c r="R31" s="264"/>
      <c r="S31" s="264"/>
      <c r="T31" s="264"/>
      <c r="U31" s="264"/>
      <c r="V31" s="264"/>
      <c r="W31" s="264"/>
      <c r="X31" s="264"/>
      <c r="Y31" s="264"/>
      <c r="Z31" s="264"/>
      <c r="AA31" s="264"/>
      <c r="AB31" s="265"/>
      <c r="AC31" s="264"/>
      <c r="AD31" s="264"/>
      <c r="AE31" s="264"/>
      <c r="AF31" s="264"/>
      <c r="AG31" s="266"/>
      <c r="AH31" s="264"/>
      <c r="AI31" s="264"/>
      <c r="AJ31" s="264"/>
      <c r="AK31" s="264"/>
      <c r="AL31" s="264"/>
      <c r="AM31" s="264"/>
      <c r="AN31" s="264"/>
      <c r="AO31" s="263"/>
      <c r="AP31" s="264"/>
      <c r="AQ31" s="264"/>
      <c r="AR31" s="264"/>
      <c r="AS31" s="266"/>
      <c r="AZ31" s="265"/>
      <c r="BE31" s="255"/>
    </row>
    <row r="32" spans="4:57" x14ac:dyDescent="0.25">
      <c r="D32" s="307" t="s">
        <v>292</v>
      </c>
      <c r="E32" s="308"/>
      <c r="F32" s="308"/>
      <c r="G32" s="308"/>
      <c r="H32" s="308"/>
      <c r="I32" s="309">
        <f t="shared" ref="I32:P32" si="47">H32</f>
        <v>0</v>
      </c>
      <c r="J32" s="310">
        <f t="shared" si="47"/>
        <v>0</v>
      </c>
      <c r="K32" s="310">
        <f t="shared" si="47"/>
        <v>0</v>
      </c>
      <c r="L32" s="310">
        <f t="shared" si="47"/>
        <v>0</v>
      </c>
      <c r="M32" s="310">
        <f t="shared" si="47"/>
        <v>0</v>
      </c>
      <c r="N32" s="310">
        <f t="shared" si="47"/>
        <v>0</v>
      </c>
      <c r="O32" s="310">
        <f t="shared" si="47"/>
        <v>0</v>
      </c>
      <c r="P32" s="311">
        <f t="shared" si="47"/>
        <v>0</v>
      </c>
      <c r="Q32" s="310">
        <f>P32</f>
        <v>0</v>
      </c>
      <c r="R32" s="310">
        <f t="shared" ref="R32:T32" si="48">Q32</f>
        <v>0</v>
      </c>
      <c r="S32" s="310">
        <f t="shared" si="48"/>
        <v>0</v>
      </c>
      <c r="T32" s="310">
        <f t="shared" si="48"/>
        <v>0</v>
      </c>
      <c r="U32" s="310">
        <f>U30/T30-1</f>
        <v>4.7649472957485228E-2</v>
      </c>
      <c r="V32" s="310">
        <f t="shared" ref="V32:AB32" si="49">U32</f>
        <v>4.7649472957485228E-2</v>
      </c>
      <c r="W32" s="310">
        <f t="shared" si="49"/>
        <v>4.7649472957485228E-2</v>
      </c>
      <c r="X32" s="310">
        <f t="shared" si="49"/>
        <v>4.7649472957485228E-2</v>
      </c>
      <c r="Y32" s="310">
        <f t="shared" si="49"/>
        <v>4.7649472957485228E-2</v>
      </c>
      <c r="Z32" s="310">
        <f t="shared" si="49"/>
        <v>4.7649472957485228E-2</v>
      </c>
      <c r="AA32" s="310">
        <f t="shared" si="49"/>
        <v>4.7649472957485228E-2</v>
      </c>
      <c r="AB32" s="311">
        <f t="shared" si="49"/>
        <v>4.7649472957485228E-2</v>
      </c>
      <c r="AC32" s="310">
        <f>AB32</f>
        <v>4.7649472957485228E-2</v>
      </c>
      <c r="AD32" s="310">
        <f t="shared" ref="AD32:AF32" si="50">AC32</f>
        <v>4.7649472957485228E-2</v>
      </c>
      <c r="AE32" s="310">
        <f t="shared" si="50"/>
        <v>4.7649472957485228E-2</v>
      </c>
      <c r="AF32" s="310">
        <f t="shared" si="50"/>
        <v>4.7649472957485228E-2</v>
      </c>
      <c r="AG32" s="312">
        <f>AG30/AF30-1</f>
        <v>4.6952419997819073E-2</v>
      </c>
      <c r="AH32" s="310">
        <f t="shared" ref="AH32:AN32" si="51">AG32</f>
        <v>4.6952419997819073E-2</v>
      </c>
      <c r="AI32" s="310">
        <f t="shared" si="51"/>
        <v>4.6952419997819073E-2</v>
      </c>
      <c r="AJ32" s="310">
        <f t="shared" si="51"/>
        <v>4.6952419997819073E-2</v>
      </c>
      <c r="AK32" s="310">
        <f t="shared" si="51"/>
        <v>4.6952419997819073E-2</v>
      </c>
      <c r="AL32" s="310">
        <f t="shared" si="51"/>
        <v>4.6952419997819073E-2</v>
      </c>
      <c r="AM32" s="310">
        <f t="shared" si="51"/>
        <v>4.6952419997819073E-2</v>
      </c>
      <c r="AN32" s="310">
        <f t="shared" si="51"/>
        <v>4.6952419997819073E-2</v>
      </c>
      <c r="AO32" s="309">
        <f>AN32</f>
        <v>4.6952419997819073E-2</v>
      </c>
      <c r="AP32" s="310">
        <f t="shared" ref="AP32:AR32" si="52">AO32</f>
        <v>4.6952419997819073E-2</v>
      </c>
      <c r="AQ32" s="310">
        <f t="shared" si="52"/>
        <v>4.6952419997819073E-2</v>
      </c>
      <c r="AR32" s="310">
        <f t="shared" si="52"/>
        <v>4.6952419997819073E-2</v>
      </c>
      <c r="AS32" s="312">
        <f>AS30/AR30-1</f>
        <v>0</v>
      </c>
      <c r="AT32" s="308">
        <f t="shared" ref="AT32:AZ32" si="53">AS32</f>
        <v>0</v>
      </c>
      <c r="AU32" s="308">
        <f t="shared" si="53"/>
        <v>0</v>
      </c>
      <c r="AV32" s="308">
        <f t="shared" si="53"/>
        <v>0</v>
      </c>
      <c r="AW32" s="308">
        <f t="shared" si="53"/>
        <v>0</v>
      </c>
      <c r="AX32" s="308">
        <f t="shared" si="53"/>
        <v>0</v>
      </c>
      <c r="AY32" s="308">
        <f t="shared" si="53"/>
        <v>0</v>
      </c>
      <c r="AZ32" s="311">
        <f t="shared" si="53"/>
        <v>0</v>
      </c>
      <c r="BA32" s="308">
        <f>AZ32</f>
        <v>0</v>
      </c>
      <c r="BB32" s="308">
        <f t="shared" ref="BB32:BD32" si="54">BA32</f>
        <v>0</v>
      </c>
      <c r="BC32" s="308">
        <f t="shared" si="54"/>
        <v>0</v>
      </c>
      <c r="BD32" s="308">
        <f t="shared" si="54"/>
        <v>0</v>
      </c>
      <c r="BE32" s="313">
        <f>BE30/BD30-1</f>
        <v>0</v>
      </c>
    </row>
    <row r="33" spans="3:57" x14ac:dyDescent="0.25">
      <c r="D33" s="314" t="s">
        <v>293</v>
      </c>
      <c r="E33" s="314"/>
      <c r="F33" s="314"/>
      <c r="G33" s="314"/>
      <c r="H33" s="314"/>
      <c r="I33" s="314"/>
      <c r="J33" s="314"/>
      <c r="K33" s="314"/>
      <c r="L33" s="314"/>
      <c r="M33" s="314"/>
      <c r="N33" s="314"/>
      <c r="O33" s="314"/>
      <c r="P33" s="314"/>
      <c r="Q33" s="314"/>
      <c r="R33" s="314"/>
      <c r="S33" s="314"/>
      <c r="T33" s="314"/>
      <c r="U33" s="315"/>
      <c r="V33" s="314"/>
      <c r="W33" s="314"/>
      <c r="X33" s="314"/>
      <c r="Y33" s="314"/>
      <c r="Z33" s="314"/>
      <c r="AA33" s="314"/>
      <c r="AB33" s="314"/>
      <c r="AC33" s="314"/>
      <c r="AD33" s="314"/>
      <c r="AE33" s="314"/>
      <c r="AF33" s="314"/>
      <c r="AG33" s="314"/>
      <c r="AH33" s="314"/>
      <c r="AI33" s="314"/>
      <c r="AJ33" s="314"/>
      <c r="AK33" s="314"/>
      <c r="AL33" s="314"/>
    </row>
    <row r="34" spans="3:57" x14ac:dyDescent="0.25">
      <c r="U34" s="316"/>
      <c r="BE34" s="364" t="s">
        <v>317</v>
      </c>
    </row>
    <row r="35" spans="3:57" x14ac:dyDescent="0.25">
      <c r="U35" s="316"/>
    </row>
    <row r="37" spans="3:57" x14ac:dyDescent="0.25">
      <c r="C37" s="317"/>
      <c r="D37" s="318" t="s">
        <v>294</v>
      </c>
      <c r="E37" s="319"/>
      <c r="F37" s="319"/>
      <c r="G37" s="319"/>
      <c r="H37" s="319"/>
      <c r="I37" s="319">
        <f>I18</f>
        <v>26383991.441278756</v>
      </c>
      <c r="J37" s="319">
        <f t="shared" ref="J37:BE37" si="55">J18</f>
        <v>47185297.061671019</v>
      </c>
      <c r="K37" s="319">
        <f t="shared" si="55"/>
        <v>49099848.497431457</v>
      </c>
      <c r="L37" s="319">
        <f t="shared" si="55"/>
        <v>49928681.629291952</v>
      </c>
      <c r="M37" s="319">
        <f t="shared" si="55"/>
        <v>52573496.377358615</v>
      </c>
      <c r="N37" s="319">
        <f t="shared" si="55"/>
        <v>51579467.324376583</v>
      </c>
      <c r="O37" s="319">
        <f t="shared" si="55"/>
        <v>51052138.579007566</v>
      </c>
      <c r="P37" s="320">
        <f t="shared" si="55"/>
        <v>50090966.59383142</v>
      </c>
      <c r="Q37" s="319">
        <f t="shared" si="55"/>
        <v>51372999.754276037</v>
      </c>
      <c r="R37" s="319">
        <f t="shared" si="55"/>
        <v>51226030.005564749</v>
      </c>
      <c r="S37" s="319">
        <f t="shared" si="55"/>
        <v>50766405.391322076</v>
      </c>
      <c r="T37" s="319">
        <f t="shared" si="55"/>
        <v>50788559.659885645</v>
      </c>
      <c r="U37" s="319">
        <f t="shared" si="55"/>
        <v>45698901.276601851</v>
      </c>
      <c r="V37" s="319">
        <f t="shared" si="55"/>
        <v>44417580.739201665</v>
      </c>
      <c r="W37" s="319">
        <f t="shared" si="55"/>
        <v>43228130.047142804</v>
      </c>
      <c r="X37" s="319">
        <f t="shared" si="55"/>
        <v>43975543.310995698</v>
      </c>
      <c r="Y37" s="319">
        <f t="shared" si="55"/>
        <v>43804045.423696637</v>
      </c>
      <c r="Z37" s="319">
        <f t="shared" si="55"/>
        <v>44106187.055415332</v>
      </c>
      <c r="AA37" s="319">
        <f t="shared" si="55"/>
        <v>45027746.443203688</v>
      </c>
      <c r="AB37" s="319">
        <f t="shared" si="55"/>
        <v>45292683.945071995</v>
      </c>
      <c r="AC37" s="319">
        <f t="shared" si="55"/>
        <v>48217850.041792572</v>
      </c>
      <c r="AD37" s="319">
        <f t="shared" si="55"/>
        <v>47879730.138177991</v>
      </c>
      <c r="AE37" s="319">
        <f t="shared" si="55"/>
        <v>46140397.074509263</v>
      </c>
      <c r="AF37" s="319">
        <f>AF18</f>
        <v>43740327.771757066</v>
      </c>
      <c r="AG37" s="319">
        <f t="shared" si="55"/>
        <v>38331928.842552125</v>
      </c>
      <c r="AH37" s="319">
        <f t="shared" si="55"/>
        <v>37246036.046481133</v>
      </c>
      <c r="AI37" s="319">
        <f t="shared" si="55"/>
        <v>37698554.008617759</v>
      </c>
      <c r="AJ37" s="319">
        <f t="shared" si="55"/>
        <v>38237085.843318343</v>
      </c>
      <c r="AK37" s="319">
        <f t="shared" si="55"/>
        <v>39233925.214876533</v>
      </c>
      <c r="AL37" s="319">
        <f t="shared" si="55"/>
        <v>40327598.477062702</v>
      </c>
      <c r="AM37" s="319">
        <f t="shared" si="55"/>
        <v>40773750.328156173</v>
      </c>
      <c r="AN37" s="319">
        <f t="shared" si="55"/>
        <v>39515140.768045485</v>
      </c>
      <c r="AO37" s="319">
        <f t="shared" si="55"/>
        <v>40975350.90620929</v>
      </c>
      <c r="AP37" s="319">
        <f t="shared" si="55"/>
        <v>40312537.411407292</v>
      </c>
      <c r="AQ37" s="319">
        <f t="shared" si="55"/>
        <v>39937435.717625082</v>
      </c>
      <c r="AR37" s="319">
        <f t="shared" si="55"/>
        <v>39051191.447492719</v>
      </c>
      <c r="AS37" s="319">
        <f t="shared" si="55"/>
        <v>38369687.684202313</v>
      </c>
      <c r="AT37" s="319">
        <f t="shared" si="55"/>
        <v>35591763.176982284</v>
      </c>
      <c r="AU37" s="319">
        <f t="shared" si="55"/>
        <v>36545463.710029006</v>
      </c>
      <c r="AV37" s="319">
        <f t="shared" si="55"/>
        <v>37103146.840513229</v>
      </c>
      <c r="AW37" s="319">
        <f t="shared" si="55"/>
        <v>38801098.263190866</v>
      </c>
      <c r="AX37" s="319">
        <f t="shared" si="55"/>
        <v>38619152.882746339</v>
      </c>
      <c r="AY37" s="319">
        <f t="shared" si="55"/>
        <v>39592097.017917037</v>
      </c>
      <c r="AZ37" s="319">
        <f t="shared" si="55"/>
        <v>38294651.204446435</v>
      </c>
      <c r="BA37" s="319">
        <f t="shared" si="55"/>
        <v>39296537.160347104</v>
      </c>
      <c r="BB37" s="319">
        <f t="shared" si="55"/>
        <v>36906412.773778081</v>
      </c>
      <c r="BC37" s="319">
        <f t="shared" si="55"/>
        <v>38805937.536572397</v>
      </c>
      <c r="BD37" s="319">
        <f t="shared" si="55"/>
        <v>39565880.504053891</v>
      </c>
      <c r="BE37" s="321">
        <f t="shared" si="55"/>
        <v>19800613.564333111</v>
      </c>
    </row>
    <row r="38" spans="3:57" x14ac:dyDescent="0.25">
      <c r="C38" s="317"/>
      <c r="D38" s="322"/>
      <c r="E38" s="281"/>
      <c r="F38" s="281"/>
      <c r="G38" s="281"/>
      <c r="H38" s="281"/>
      <c r="I38" s="281"/>
      <c r="J38" s="281"/>
      <c r="K38" s="281"/>
      <c r="L38" s="281"/>
      <c r="M38" s="281"/>
      <c r="N38" s="281"/>
      <c r="O38" s="281"/>
      <c r="P38" s="323"/>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6"/>
    </row>
    <row r="39" spans="3:57" x14ac:dyDescent="0.25">
      <c r="C39" s="317">
        <v>1</v>
      </c>
      <c r="D39" s="252" t="s">
        <v>295</v>
      </c>
      <c r="E39" s="324"/>
      <c r="F39" s="325"/>
      <c r="G39" s="325"/>
      <c r="H39" s="325"/>
      <c r="I39" s="325">
        <f>H44+I37</f>
        <v>26383991.441278756</v>
      </c>
      <c r="J39" s="325">
        <f t="shared" ref="J39:AE39" si="56">I44+J37</f>
        <v>73630442.109832108</v>
      </c>
      <c r="K39" s="325">
        <f t="shared" si="56"/>
        <v>123135030.80780806</v>
      </c>
      <c r="L39" s="325">
        <f t="shared" si="56"/>
        <v>173850345.67690951</v>
      </c>
      <c r="M39" s="325">
        <f t="shared" si="56"/>
        <v>227618338.0938175</v>
      </c>
      <c r="N39" s="325">
        <f t="shared" si="56"/>
        <v>280483227.08710247</v>
      </c>
      <c r="O39" s="325">
        <f t="shared" si="56"/>
        <v>333175413.47832114</v>
      </c>
      <c r="P39" s="326">
        <f t="shared" si="56"/>
        <v>385014406.72791213</v>
      </c>
      <c r="Q39" s="325">
        <f t="shared" si="56"/>
        <v>438325479.1659407</v>
      </c>
      <c r="R39" s="325">
        <f t="shared" si="56"/>
        <v>491962166.72045964</v>
      </c>
      <c r="S39" s="325">
        <f t="shared" si="56"/>
        <v>544899903.08916235</v>
      </c>
      <c r="T39" s="325">
        <f t="shared" si="56"/>
        <v>598454083.92775774</v>
      </c>
      <c r="U39" s="325">
        <f t="shared" si="56"/>
        <v>647123125.51600838</v>
      </c>
      <c r="V39" s="325">
        <f t="shared" si="56"/>
        <v>685883810.36306632</v>
      </c>
      <c r="W39" s="325">
        <f t="shared" si="56"/>
        <v>723908589.80647373</v>
      </c>
      <c r="X39" s="325">
        <f t="shared" si="56"/>
        <v>763286195.5845592</v>
      </c>
      <c r="Y39" s="325">
        <f t="shared" si="56"/>
        <v>802742174.10552347</v>
      </c>
      <c r="Z39" s="325">
        <f t="shared" si="56"/>
        <v>841985322.13597846</v>
      </c>
      <c r="AA39" s="325">
        <f t="shared" si="56"/>
        <v>882883093.4957037</v>
      </c>
      <c r="AB39" s="325">
        <f t="shared" si="56"/>
        <v>923660279.33445644</v>
      </c>
      <c r="AC39" s="325">
        <f t="shared" si="56"/>
        <v>967511680.73135304</v>
      </c>
      <c r="AD39" s="325">
        <f t="shared" si="56"/>
        <v>1011131850.7690786</v>
      </c>
      <c r="AE39" s="325">
        <f t="shared" si="56"/>
        <v>1052827724.415707</v>
      </c>
      <c r="AF39" s="325">
        <f>AE44+AF37</f>
        <v>1092417355.7380018</v>
      </c>
      <c r="AG39" s="325">
        <f t="shared" ref="AG39:BD39" si="57">AF44+AG37</f>
        <v>1127786517.6572666</v>
      </c>
      <c r="AH39" s="325">
        <f t="shared" si="57"/>
        <v>1152967502.2988408</v>
      </c>
      <c r="AI39" s="325">
        <f t="shared" si="57"/>
        <v>1178411074.1622043</v>
      </c>
      <c r="AJ39" s="325">
        <f t="shared" si="57"/>
        <v>1205445610.4548388</v>
      </c>
      <c r="AK39" s="325">
        <f t="shared" si="57"/>
        <v>1232590985.065299</v>
      </c>
      <c r="AL39" s="325">
        <f t="shared" si="57"/>
        <v>1260032975.7596333</v>
      </c>
      <c r="AM39" s="325">
        <f t="shared" si="57"/>
        <v>1287722072.3392138</v>
      </c>
      <c r="AN39" s="325">
        <f t="shared" si="57"/>
        <v>1312820580.2134862</v>
      </c>
      <c r="AO39" s="325">
        <f t="shared" si="57"/>
        <v>1339997513.9660711</v>
      </c>
      <c r="AP39" s="325">
        <f t="shared" si="57"/>
        <v>1365947245.4612682</v>
      </c>
      <c r="AQ39" s="325">
        <f t="shared" si="57"/>
        <v>1390817865.1358001</v>
      </c>
      <c r="AR39" s="325">
        <f t="shared" si="57"/>
        <v>1415664766.8492188</v>
      </c>
      <c r="AS39" s="325">
        <f t="shared" si="57"/>
        <v>1439587723.2868114</v>
      </c>
      <c r="AT39" s="325">
        <f t="shared" si="57"/>
        <v>1460425796.924932</v>
      </c>
      <c r="AU39" s="325">
        <f t="shared" si="57"/>
        <v>1483241932.1794453</v>
      </c>
      <c r="AV39" s="325">
        <f t="shared" si="57"/>
        <v>1505949730.7168336</v>
      </c>
      <c r="AW39" s="325">
        <f t="shared" si="57"/>
        <v>1529623452.9541125</v>
      </c>
      <c r="AX39" s="325">
        <f t="shared" si="57"/>
        <v>1552306457.6092725</v>
      </c>
      <c r="AY39" s="325">
        <f t="shared" si="57"/>
        <v>1576083997.1626306</v>
      </c>
      <c r="AZ39" s="325">
        <f t="shared" si="57"/>
        <v>1598025196.3896723</v>
      </c>
      <c r="BA39" s="325">
        <f t="shared" si="57"/>
        <v>1621850412.1159692</v>
      </c>
      <c r="BB39" s="325">
        <f t="shared" si="57"/>
        <v>1642611455.8339386</v>
      </c>
      <c r="BC39" s="325">
        <f t="shared" si="57"/>
        <v>1666189568.5875316</v>
      </c>
      <c r="BD39" s="325">
        <f t="shared" si="57"/>
        <v>1690757839.6657934</v>
      </c>
      <c r="BE39" s="327">
        <f>BD44+BE37</f>
        <v>1695362973.0164237</v>
      </c>
    </row>
    <row r="40" spans="3:57" x14ac:dyDescent="0.25">
      <c r="C40" s="317">
        <v>2</v>
      </c>
      <c r="D40" s="322" t="s">
        <v>296</v>
      </c>
      <c r="E40" s="281"/>
      <c r="F40" s="267"/>
      <c r="G40" s="267"/>
      <c r="H40" s="267"/>
      <c r="I40" s="267">
        <f t="shared" ref="I40:BE40" si="58">I22-I37-H44</f>
        <v>61153.606882337481</v>
      </c>
      <c r="J40" s="267">
        <f t="shared" si="58"/>
        <v>404740.20054448768</v>
      </c>
      <c r="K40" s="267">
        <f t="shared" si="58"/>
        <v>786633.23980949819</v>
      </c>
      <c r="L40" s="267">
        <f t="shared" si="58"/>
        <v>1194496.0395493805</v>
      </c>
      <c r="M40" s="267">
        <f t="shared" si="58"/>
        <v>1285421.6689083874</v>
      </c>
      <c r="N40" s="267">
        <f t="shared" si="58"/>
        <v>1640047.8122110963</v>
      </c>
      <c r="O40" s="267">
        <f t="shared" si="58"/>
        <v>1748026.655759573</v>
      </c>
      <c r="P40" s="328">
        <f t="shared" si="58"/>
        <v>1938072.6837525368</v>
      </c>
      <c r="Q40" s="267">
        <f t="shared" si="58"/>
        <v>2410657.5489541888</v>
      </c>
      <c r="R40" s="267">
        <f t="shared" si="58"/>
        <v>2171330.9773805737</v>
      </c>
      <c r="S40" s="267">
        <f t="shared" si="58"/>
        <v>2765621.178709805</v>
      </c>
      <c r="T40" s="267">
        <f t="shared" si="58"/>
        <v>2970140.3116488457</v>
      </c>
      <c r="U40" s="267">
        <f t="shared" si="58"/>
        <v>3235579.2432074547</v>
      </c>
      <c r="V40" s="267">
        <f t="shared" si="58"/>
        <v>3439794.4448751211</v>
      </c>
      <c r="W40" s="267">
        <f t="shared" si="58"/>
        <v>3813754.2332714796</v>
      </c>
      <c r="X40" s="267">
        <f t="shared" si="58"/>
        <v>4209062.7991322279</v>
      </c>
      <c r="Y40" s="267">
        <f t="shared" si="58"/>
        <v>3660719.1809608936</v>
      </c>
      <c r="Z40" s="267">
        <f t="shared" si="58"/>
        <v>4452576.3728789091</v>
      </c>
      <c r="AA40" s="267">
        <f t="shared" si="58"/>
        <v>4246378.0977394581</v>
      </c>
      <c r="AB40" s="267">
        <f t="shared" si="58"/>
        <v>4446981.3182679415</v>
      </c>
      <c r="AC40" s="267">
        <f t="shared" si="58"/>
        <v>5123073.1926649809</v>
      </c>
      <c r="AD40" s="267">
        <f t="shared" si="58"/>
        <v>4872315.6611820459</v>
      </c>
      <c r="AE40" s="267">
        <f t="shared" si="58"/>
        <v>4827688.6376729012</v>
      </c>
      <c r="AF40" s="267">
        <f t="shared" si="58"/>
        <v>5548592.5680098534</v>
      </c>
      <c r="AG40" s="267">
        <f t="shared" si="58"/>
        <v>6020275.2247035503</v>
      </c>
      <c r="AH40" s="267">
        <f t="shared" si="58"/>
        <v>5318011.12429142</v>
      </c>
      <c r="AI40" s="267">
        <f t="shared" si="58"/>
        <v>6583945.5017907619</v>
      </c>
      <c r="AJ40" s="267">
        <f t="shared" si="58"/>
        <v>5952028.2999567986</v>
      </c>
      <c r="AK40" s="267">
        <f t="shared" si="58"/>
        <v>5625288.3265507221</v>
      </c>
      <c r="AL40" s="267">
        <f t="shared" si="58"/>
        <v>5942246.6101622581</v>
      </c>
      <c r="AM40" s="267">
        <f t="shared" si="58"/>
        <v>4820765.6631267071</v>
      </c>
      <c r="AN40" s="267">
        <f t="shared" si="58"/>
        <v>4845158.8203513622</v>
      </c>
      <c r="AO40" s="267">
        <f t="shared" si="58"/>
        <v>4969709.4900865555</v>
      </c>
      <c r="AP40" s="267">
        <f t="shared" si="58"/>
        <v>3952978.3781144619</v>
      </c>
      <c r="AQ40" s="267">
        <f t="shared" si="58"/>
        <v>4638528.5511493683</v>
      </c>
      <c r="AR40" s="267">
        <f t="shared" si="58"/>
        <v>3977949.5333292484</v>
      </c>
      <c r="AS40" s="267">
        <f t="shared" si="58"/>
        <v>3349452.0300180912</v>
      </c>
      <c r="AT40" s="267">
        <f t="shared" si="58"/>
        <v>3063164.9518318176</v>
      </c>
      <c r="AU40" s="267">
        <f t="shared" si="58"/>
        <v>2847109.0420622826</v>
      </c>
      <c r="AV40" s="267">
        <f t="shared" si="58"/>
        <v>2378200.9137015343</v>
      </c>
      <c r="AW40" s="267">
        <f t="shared" si="58"/>
        <v>2370536.4832136631</v>
      </c>
      <c r="AX40" s="267">
        <f t="shared" si="58"/>
        <v>2406283.8844940662</v>
      </c>
      <c r="AY40" s="267">
        <f t="shared" si="58"/>
        <v>2326432.6029243469</v>
      </c>
      <c r="AZ40" s="267">
        <f t="shared" si="58"/>
        <v>2596417.292173624</v>
      </c>
      <c r="BA40" s="267">
        <f t="shared" si="58"/>
        <v>2395067.8962860107</v>
      </c>
      <c r="BB40" s="267">
        <f t="shared" si="58"/>
        <v>2184931.3682336807</v>
      </c>
      <c r="BC40" s="267">
        <f t="shared" si="58"/>
        <v>3311358.4949169159</v>
      </c>
      <c r="BD40" s="267">
        <f t="shared" si="58"/>
        <v>3472035.1947472095</v>
      </c>
      <c r="BE40" s="306">
        <f t="shared" si="58"/>
        <v>4556243.8071243763</v>
      </c>
    </row>
    <row r="41" spans="3:57" x14ac:dyDescent="0.25">
      <c r="C41" s="317">
        <v>3</v>
      </c>
      <c r="D41" s="322" t="s">
        <v>297</v>
      </c>
      <c r="E41" s="281"/>
      <c r="F41" s="267"/>
      <c r="G41" s="267"/>
      <c r="H41" s="267"/>
      <c r="I41" s="267">
        <f>I24</f>
        <v>0</v>
      </c>
      <c r="J41" s="267">
        <f t="shared" ref="J41:T41" si="59">J24</f>
        <v>0</v>
      </c>
      <c r="K41" s="267">
        <f t="shared" si="59"/>
        <v>0</v>
      </c>
      <c r="L41" s="267">
        <f t="shared" si="59"/>
        <v>0</v>
      </c>
      <c r="M41" s="267">
        <f t="shared" si="59"/>
        <v>0</v>
      </c>
      <c r="N41" s="267">
        <f t="shared" si="59"/>
        <v>0</v>
      </c>
      <c r="O41" s="267">
        <f t="shared" si="59"/>
        <v>0</v>
      </c>
      <c r="P41" s="328">
        <f t="shared" si="59"/>
        <v>0</v>
      </c>
      <c r="Q41" s="267">
        <f t="shared" si="59"/>
        <v>0</v>
      </c>
      <c r="R41" s="267">
        <f t="shared" si="59"/>
        <v>0</v>
      </c>
      <c r="S41" s="267">
        <f t="shared" si="59"/>
        <v>0</v>
      </c>
      <c r="T41" s="267">
        <f t="shared" si="59"/>
        <v>0</v>
      </c>
      <c r="U41" s="267">
        <f>U24</f>
        <v>8892475.1353511699</v>
      </c>
      <c r="V41" s="267">
        <f t="shared" ref="V41:BE41" si="60">V24</f>
        <v>8643145.0486105606</v>
      </c>
      <c r="W41" s="267">
        <f t="shared" si="60"/>
        <v>8411691.7661817502</v>
      </c>
      <c r="X41" s="267">
        <f t="shared" si="60"/>
        <v>8557129.7018646095</v>
      </c>
      <c r="Y41" s="267">
        <f t="shared" si="60"/>
        <v>8523758.2059211601</v>
      </c>
      <c r="Z41" s="267">
        <f t="shared" si="60"/>
        <v>8582551.4563573115</v>
      </c>
      <c r="AA41" s="267">
        <f t="shared" si="60"/>
        <v>8761876.2040587105</v>
      </c>
      <c r="AB41" s="267">
        <f t="shared" si="60"/>
        <v>8813429.963163903</v>
      </c>
      <c r="AC41" s="267">
        <f t="shared" si="60"/>
        <v>9382633.2931174561</v>
      </c>
      <c r="AD41" s="267">
        <f t="shared" si="60"/>
        <v>9316839.0890629329</v>
      </c>
      <c r="AE41" s="267">
        <f t="shared" si="60"/>
        <v>8978385.0871351566</v>
      </c>
      <c r="AF41" s="267">
        <f t="shared" si="60"/>
        <v>8511359.4912972208</v>
      </c>
      <c r="AG41" s="267">
        <f t="shared" si="60"/>
        <v>18085326.62961065</v>
      </c>
      <c r="AH41" s="267">
        <f t="shared" si="60"/>
        <v>17572993.269545458</v>
      </c>
      <c r="AI41" s="267">
        <f t="shared" si="60"/>
        <v>17786495.052474819</v>
      </c>
      <c r="AJ41" s="267">
        <f t="shared" si="60"/>
        <v>18040578.904373031</v>
      </c>
      <c r="AK41" s="267">
        <f t="shared" si="60"/>
        <v>18510896.10927904</v>
      </c>
      <c r="AL41" s="267">
        <f t="shared" si="60"/>
        <v>19026900.358737838</v>
      </c>
      <c r="AM41" s="267">
        <f t="shared" si="60"/>
        <v>19237398.556899827</v>
      </c>
      <c r="AN41" s="267">
        <f t="shared" si="60"/>
        <v>18643575.973975584</v>
      </c>
      <c r="AO41" s="267">
        <f t="shared" si="60"/>
        <v>19332515.406296708</v>
      </c>
      <c r="AP41" s="267">
        <f t="shared" si="60"/>
        <v>19019794.421207618</v>
      </c>
      <c r="AQ41" s="267">
        <f t="shared" si="60"/>
        <v>18842818.285223514</v>
      </c>
      <c r="AR41" s="267">
        <f t="shared" si="60"/>
        <v>18424680.779939108</v>
      </c>
      <c r="AS41" s="267">
        <f t="shared" si="60"/>
        <v>18103141.568879794</v>
      </c>
      <c r="AT41" s="267">
        <f t="shared" si="60"/>
        <v>16792493.407347586</v>
      </c>
      <c r="AU41" s="267">
        <f t="shared" si="60"/>
        <v>17242457.345187224</v>
      </c>
      <c r="AV41" s="267">
        <f t="shared" si="60"/>
        <v>17505576.93961357</v>
      </c>
      <c r="AW41" s="267">
        <f t="shared" si="60"/>
        <v>18306684.710800089</v>
      </c>
      <c r="AX41" s="267">
        <f t="shared" si="60"/>
        <v>18220841.349053167</v>
      </c>
      <c r="AY41" s="267">
        <f t="shared" si="60"/>
        <v>18679884.580329139</v>
      </c>
      <c r="AZ41" s="267">
        <f t="shared" si="60"/>
        <v>18067738.726223614</v>
      </c>
      <c r="BA41" s="267">
        <f t="shared" si="60"/>
        <v>18540436.952094484</v>
      </c>
      <c r="BB41" s="267">
        <f t="shared" si="60"/>
        <v>17412756.151213091</v>
      </c>
      <c r="BC41" s="267">
        <f t="shared" si="60"/>
        <v>18308967.920708824</v>
      </c>
      <c r="BD41" s="267">
        <f t="shared" si="60"/>
        <v>18667515.408450201</v>
      </c>
      <c r="BE41" s="306">
        <f t="shared" si="60"/>
        <v>9342096.1217098385</v>
      </c>
    </row>
    <row r="42" spans="3:57" x14ac:dyDescent="0.25">
      <c r="C42" s="317" t="s">
        <v>298</v>
      </c>
      <c r="D42" s="329" t="s">
        <v>299</v>
      </c>
      <c r="E42" s="281"/>
      <c r="F42" s="267"/>
      <c r="G42" s="267"/>
      <c r="H42" s="267"/>
      <c r="I42" s="267">
        <v>0</v>
      </c>
      <c r="J42" s="267">
        <v>0</v>
      </c>
      <c r="K42" s="267">
        <v>0</v>
      </c>
      <c r="L42" s="267">
        <v>0</v>
      </c>
      <c r="M42" s="267">
        <v>0</v>
      </c>
      <c r="N42" s="267">
        <v>0</v>
      </c>
      <c r="O42" s="267">
        <v>0</v>
      </c>
      <c r="P42" s="328">
        <v>0</v>
      </c>
      <c r="Q42" s="267">
        <v>0</v>
      </c>
      <c r="R42" s="267">
        <v>0</v>
      </c>
      <c r="S42" s="267">
        <v>0</v>
      </c>
      <c r="T42" s="267">
        <v>0</v>
      </c>
      <c r="U42" s="267">
        <f>U22-U18-T26</f>
        <v>3235579.2432074547</v>
      </c>
      <c r="V42" s="267">
        <f t="shared" ref="V42:BE42" si="61">V22-V18-U26</f>
        <v>3439794.4448751211</v>
      </c>
      <c r="W42" s="267">
        <f t="shared" si="61"/>
        <v>3813754.2332714796</v>
      </c>
      <c r="X42" s="267">
        <f t="shared" si="61"/>
        <v>4209062.7991323471</v>
      </c>
      <c r="Y42" s="267">
        <f t="shared" si="61"/>
        <v>3660719.1809608936</v>
      </c>
      <c r="Z42" s="267">
        <f t="shared" si="61"/>
        <v>4452576.3728789091</v>
      </c>
      <c r="AA42" s="267">
        <f t="shared" si="61"/>
        <v>4246378.0977394581</v>
      </c>
      <c r="AB42" s="267">
        <f t="shared" si="61"/>
        <v>4446981.3182679415</v>
      </c>
      <c r="AC42" s="267">
        <f t="shared" si="61"/>
        <v>5123073.1926651001</v>
      </c>
      <c r="AD42" s="267">
        <f t="shared" si="61"/>
        <v>4872315.6611819267</v>
      </c>
      <c r="AE42" s="267">
        <f t="shared" si="61"/>
        <v>4827688.6376729012</v>
      </c>
      <c r="AF42" s="267">
        <f t="shared" si="61"/>
        <v>5548592.5680098534</v>
      </c>
      <c r="AG42" s="267">
        <f t="shared" si="61"/>
        <v>6020275.2247035503</v>
      </c>
      <c r="AH42" s="267">
        <f t="shared" si="61"/>
        <v>5318011.12429142</v>
      </c>
      <c r="AI42" s="267">
        <f t="shared" si="61"/>
        <v>6583945.5017907619</v>
      </c>
      <c r="AJ42" s="267">
        <f t="shared" si="61"/>
        <v>5952028.2999565601</v>
      </c>
      <c r="AK42" s="267">
        <f t="shared" si="61"/>
        <v>5625288.3265507221</v>
      </c>
      <c r="AL42" s="267">
        <f t="shared" si="61"/>
        <v>5942246.6101622581</v>
      </c>
      <c r="AM42" s="267">
        <f t="shared" si="61"/>
        <v>4820765.6631267071</v>
      </c>
      <c r="AN42" s="267">
        <f t="shared" si="61"/>
        <v>4845158.8203513622</v>
      </c>
      <c r="AO42" s="267">
        <f t="shared" si="61"/>
        <v>4969709.4900865555</v>
      </c>
      <c r="AP42" s="267">
        <f t="shared" si="61"/>
        <v>3952978.3781144619</v>
      </c>
      <c r="AQ42" s="267">
        <f t="shared" si="61"/>
        <v>4638528.5511493683</v>
      </c>
      <c r="AR42" s="267">
        <f t="shared" si="61"/>
        <v>3977949.5333292484</v>
      </c>
      <c r="AS42" s="267">
        <f t="shared" si="61"/>
        <v>3349452.0300183296</v>
      </c>
      <c r="AT42" s="267">
        <f t="shared" si="61"/>
        <v>3063164.9518318176</v>
      </c>
      <c r="AU42" s="267">
        <f t="shared" si="61"/>
        <v>2847109.0420622826</v>
      </c>
      <c r="AV42" s="267">
        <f t="shared" si="61"/>
        <v>2378200.9137015343</v>
      </c>
      <c r="AW42" s="267">
        <f t="shared" si="61"/>
        <v>2370536.4832136631</v>
      </c>
      <c r="AX42" s="267">
        <f t="shared" si="61"/>
        <v>2406283.8844940662</v>
      </c>
      <c r="AY42" s="267">
        <f t="shared" si="61"/>
        <v>2326432.6029245853</v>
      </c>
      <c r="AZ42" s="267">
        <f t="shared" si="61"/>
        <v>2596417.2921738625</v>
      </c>
      <c r="BA42" s="267">
        <f t="shared" si="61"/>
        <v>2395067.8962860107</v>
      </c>
      <c r="BB42" s="267">
        <f t="shared" si="61"/>
        <v>2184931.3682336807</v>
      </c>
      <c r="BC42" s="267">
        <f t="shared" si="61"/>
        <v>3311358.4949166775</v>
      </c>
      <c r="BD42" s="267">
        <f t="shared" si="61"/>
        <v>3472035.1947472095</v>
      </c>
      <c r="BE42" s="306">
        <f t="shared" si="61"/>
        <v>4556243.8071243763</v>
      </c>
    </row>
    <row r="43" spans="3:57" x14ac:dyDescent="0.25">
      <c r="C43" s="317" t="s">
        <v>300</v>
      </c>
      <c r="D43" s="329" t="s">
        <v>301</v>
      </c>
      <c r="E43" s="281"/>
      <c r="F43" s="267"/>
      <c r="G43" s="267"/>
      <c r="H43" s="267"/>
      <c r="I43" s="267">
        <f>I41-I42</f>
        <v>0</v>
      </c>
      <c r="J43" s="267">
        <f t="shared" ref="J43:BE43" si="62">J41-J42</f>
        <v>0</v>
      </c>
      <c r="K43" s="267">
        <f t="shared" si="62"/>
        <v>0</v>
      </c>
      <c r="L43" s="267">
        <f t="shared" si="62"/>
        <v>0</v>
      </c>
      <c r="M43" s="267">
        <f t="shared" si="62"/>
        <v>0</v>
      </c>
      <c r="N43" s="267">
        <f t="shared" si="62"/>
        <v>0</v>
      </c>
      <c r="O43" s="267">
        <f t="shared" si="62"/>
        <v>0</v>
      </c>
      <c r="P43" s="328">
        <f t="shared" si="62"/>
        <v>0</v>
      </c>
      <c r="Q43" s="267">
        <f t="shared" si="62"/>
        <v>0</v>
      </c>
      <c r="R43" s="267">
        <f t="shared" si="62"/>
        <v>0</v>
      </c>
      <c r="S43" s="267">
        <f t="shared" si="62"/>
        <v>0</v>
      </c>
      <c r="T43" s="267">
        <f t="shared" si="62"/>
        <v>0</v>
      </c>
      <c r="U43" s="267">
        <f t="shared" si="62"/>
        <v>5656895.8921437152</v>
      </c>
      <c r="V43" s="267">
        <f t="shared" si="62"/>
        <v>5203350.6037354395</v>
      </c>
      <c r="W43" s="267">
        <f t="shared" si="62"/>
        <v>4597937.5329102706</v>
      </c>
      <c r="X43" s="267">
        <f t="shared" si="62"/>
        <v>4348066.9027322624</v>
      </c>
      <c r="Y43" s="267">
        <f t="shared" si="62"/>
        <v>4863039.0249602664</v>
      </c>
      <c r="Z43" s="267">
        <f t="shared" si="62"/>
        <v>4129975.0834784023</v>
      </c>
      <c r="AA43" s="267">
        <f t="shared" si="62"/>
        <v>4515498.1063192524</v>
      </c>
      <c r="AB43" s="267">
        <f t="shared" si="62"/>
        <v>4366448.6448959615</v>
      </c>
      <c r="AC43" s="267">
        <f t="shared" si="62"/>
        <v>4259560.100452356</v>
      </c>
      <c r="AD43" s="267">
        <f t="shared" si="62"/>
        <v>4444523.4278810062</v>
      </c>
      <c r="AE43" s="267">
        <f t="shared" si="62"/>
        <v>4150696.4494622555</v>
      </c>
      <c r="AF43" s="267">
        <f t="shared" si="62"/>
        <v>2962766.9232873674</v>
      </c>
      <c r="AG43" s="267">
        <f t="shared" si="62"/>
        <v>12065051.4049071</v>
      </c>
      <c r="AH43" s="267">
        <f t="shared" si="62"/>
        <v>12254982.145254038</v>
      </c>
      <c r="AI43" s="267">
        <f t="shared" si="62"/>
        <v>11202549.550684057</v>
      </c>
      <c r="AJ43" s="267">
        <f t="shared" si="62"/>
        <v>12088550.604416471</v>
      </c>
      <c r="AK43" s="267">
        <f t="shared" si="62"/>
        <v>12885607.782728318</v>
      </c>
      <c r="AL43" s="267">
        <f t="shared" si="62"/>
        <v>13084653.748575579</v>
      </c>
      <c r="AM43" s="267">
        <f t="shared" si="62"/>
        <v>14416632.89377312</v>
      </c>
      <c r="AN43" s="267">
        <f t="shared" si="62"/>
        <v>13798417.153624222</v>
      </c>
      <c r="AO43" s="267">
        <f t="shared" si="62"/>
        <v>14362805.916210152</v>
      </c>
      <c r="AP43" s="267">
        <f t="shared" si="62"/>
        <v>15066816.043093156</v>
      </c>
      <c r="AQ43" s="267">
        <f t="shared" si="62"/>
        <v>14204289.734074146</v>
      </c>
      <c r="AR43" s="267">
        <f t="shared" si="62"/>
        <v>14446731.246609859</v>
      </c>
      <c r="AS43" s="267">
        <f t="shared" si="62"/>
        <v>14753689.538861465</v>
      </c>
      <c r="AT43" s="267">
        <f t="shared" si="62"/>
        <v>13729328.455515768</v>
      </c>
      <c r="AU43" s="267">
        <f t="shared" si="62"/>
        <v>14395348.303124942</v>
      </c>
      <c r="AV43" s="267">
        <f t="shared" si="62"/>
        <v>15127376.025912035</v>
      </c>
      <c r="AW43" s="267">
        <f t="shared" si="62"/>
        <v>15936148.227586426</v>
      </c>
      <c r="AX43" s="267">
        <f t="shared" si="62"/>
        <v>15814557.464559101</v>
      </c>
      <c r="AY43" s="267">
        <f t="shared" si="62"/>
        <v>16353451.977404553</v>
      </c>
      <c r="AZ43" s="267">
        <f t="shared" si="62"/>
        <v>15471321.434049752</v>
      </c>
      <c r="BA43" s="267">
        <f t="shared" si="62"/>
        <v>16145369.055808473</v>
      </c>
      <c r="BB43" s="267">
        <f t="shared" si="62"/>
        <v>15227824.78297941</v>
      </c>
      <c r="BC43" s="267">
        <f t="shared" si="62"/>
        <v>14997609.425792146</v>
      </c>
      <c r="BD43" s="267">
        <f t="shared" si="62"/>
        <v>15195480.213702992</v>
      </c>
      <c r="BE43" s="306">
        <f t="shared" si="62"/>
        <v>4785852.3145854622</v>
      </c>
    </row>
    <row r="44" spans="3:57" x14ac:dyDescent="0.25">
      <c r="C44" s="317">
        <v>4</v>
      </c>
      <c r="D44" s="330" t="s">
        <v>302</v>
      </c>
      <c r="E44" s="331"/>
      <c r="F44" s="332"/>
      <c r="G44" s="332"/>
      <c r="H44" s="332"/>
      <c r="I44" s="332">
        <f>I39+I40-I41</f>
        <v>26445145.048161093</v>
      </c>
      <c r="J44" s="332">
        <f t="shared" ref="J44:BE44" si="63">J39+J40-J41</f>
        <v>74035182.310376599</v>
      </c>
      <c r="K44" s="332">
        <f t="shared" si="63"/>
        <v>123921664.04761755</v>
      </c>
      <c r="L44" s="332">
        <f t="shared" si="63"/>
        <v>175044841.71645889</v>
      </c>
      <c r="M44" s="332">
        <f t="shared" si="63"/>
        <v>228903759.76272589</v>
      </c>
      <c r="N44" s="332">
        <f t="shared" si="63"/>
        <v>282123274.89931357</v>
      </c>
      <c r="O44" s="332">
        <f t="shared" si="63"/>
        <v>334923440.13408071</v>
      </c>
      <c r="P44" s="333">
        <f t="shared" si="63"/>
        <v>386952479.41166466</v>
      </c>
      <c r="Q44" s="332">
        <f t="shared" si="63"/>
        <v>440736136.71489489</v>
      </c>
      <c r="R44" s="332">
        <f t="shared" si="63"/>
        <v>494133497.69784021</v>
      </c>
      <c r="S44" s="332">
        <f t="shared" si="63"/>
        <v>547665524.2678721</v>
      </c>
      <c r="T44" s="332">
        <f t="shared" si="63"/>
        <v>601424224.23940659</v>
      </c>
      <c r="U44" s="332">
        <f t="shared" si="63"/>
        <v>641466229.62386465</v>
      </c>
      <c r="V44" s="332">
        <f t="shared" si="63"/>
        <v>680680459.75933087</v>
      </c>
      <c r="W44" s="332">
        <f t="shared" si="63"/>
        <v>719310652.2735635</v>
      </c>
      <c r="X44" s="332">
        <f t="shared" si="63"/>
        <v>758938128.68182683</v>
      </c>
      <c r="Y44" s="332">
        <f t="shared" si="63"/>
        <v>797879135.08056319</v>
      </c>
      <c r="Z44" s="332">
        <f t="shared" si="63"/>
        <v>837855347.05250001</v>
      </c>
      <c r="AA44" s="332">
        <f t="shared" si="63"/>
        <v>878367595.38938439</v>
      </c>
      <c r="AB44" s="332">
        <f t="shared" si="63"/>
        <v>919293830.68956053</v>
      </c>
      <c r="AC44" s="332">
        <f t="shared" si="63"/>
        <v>963252120.63090062</v>
      </c>
      <c r="AD44" s="332">
        <f t="shared" si="63"/>
        <v>1006687327.3411977</v>
      </c>
      <c r="AE44" s="332">
        <f t="shared" si="63"/>
        <v>1048677027.9662447</v>
      </c>
      <c r="AF44" s="332">
        <f t="shared" si="63"/>
        <v>1089454588.8147144</v>
      </c>
      <c r="AG44" s="332">
        <f t="shared" si="63"/>
        <v>1115721466.2523596</v>
      </c>
      <c r="AH44" s="332">
        <f t="shared" si="63"/>
        <v>1140712520.1535866</v>
      </c>
      <c r="AI44" s="332">
        <f t="shared" si="63"/>
        <v>1167208524.6115203</v>
      </c>
      <c r="AJ44" s="332">
        <f t="shared" si="63"/>
        <v>1193357059.8504226</v>
      </c>
      <c r="AK44" s="332">
        <f t="shared" si="63"/>
        <v>1219705377.2825706</v>
      </c>
      <c r="AL44" s="332">
        <f t="shared" si="63"/>
        <v>1246948322.0110576</v>
      </c>
      <c r="AM44" s="332">
        <f t="shared" si="63"/>
        <v>1273305439.4454408</v>
      </c>
      <c r="AN44" s="332">
        <f t="shared" si="63"/>
        <v>1299022163.0598619</v>
      </c>
      <c r="AO44" s="332">
        <f t="shared" si="63"/>
        <v>1325634708.049861</v>
      </c>
      <c r="AP44" s="332">
        <f t="shared" si="63"/>
        <v>1350880429.418175</v>
      </c>
      <c r="AQ44" s="332">
        <f t="shared" si="63"/>
        <v>1376613575.401726</v>
      </c>
      <c r="AR44" s="332">
        <f t="shared" si="63"/>
        <v>1401218035.6026089</v>
      </c>
      <c r="AS44" s="332">
        <f t="shared" si="63"/>
        <v>1424834033.7479496</v>
      </c>
      <c r="AT44" s="332">
        <f t="shared" si="63"/>
        <v>1446696468.4694161</v>
      </c>
      <c r="AU44" s="332">
        <f t="shared" si="63"/>
        <v>1468846583.8763204</v>
      </c>
      <c r="AV44" s="332">
        <f t="shared" si="63"/>
        <v>1490822354.6909215</v>
      </c>
      <c r="AW44" s="332">
        <f t="shared" si="63"/>
        <v>1513687304.726526</v>
      </c>
      <c r="AX44" s="332">
        <f t="shared" si="63"/>
        <v>1536491900.1447134</v>
      </c>
      <c r="AY44" s="332">
        <f t="shared" si="63"/>
        <v>1559730545.1852257</v>
      </c>
      <c r="AZ44" s="332">
        <f t="shared" si="63"/>
        <v>1582553874.9556222</v>
      </c>
      <c r="BA44" s="332">
        <f t="shared" si="63"/>
        <v>1605705043.0601606</v>
      </c>
      <c r="BB44" s="332">
        <f t="shared" si="63"/>
        <v>1627383631.0509591</v>
      </c>
      <c r="BC44" s="332">
        <f t="shared" si="63"/>
        <v>1651191959.1617396</v>
      </c>
      <c r="BD44" s="332">
        <f t="shared" si="63"/>
        <v>1675562359.4520905</v>
      </c>
      <c r="BE44" s="334">
        <f t="shared" si="63"/>
        <v>1690577120.7018383</v>
      </c>
    </row>
    <row r="45" spans="3:57" x14ac:dyDescent="0.25">
      <c r="I45" s="335"/>
      <c r="J45" s="335"/>
      <c r="K45" s="335"/>
      <c r="L45" s="335"/>
      <c r="M45" s="335"/>
      <c r="N45" s="335"/>
      <c r="O45" s="335"/>
      <c r="P45" s="336"/>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row>
    <row r="46" spans="3:57" x14ac:dyDescent="0.25">
      <c r="AB46" s="337"/>
    </row>
  </sheetData>
  <pageMargins left="0.51181102362204722" right="0.51181102362204722" top="0.78740157480314965" bottom="0.78740157480314965" header="0.31496062992125984" footer="0.31496062992125984"/>
  <pageSetup paperSize="9" scale="83" fitToWidth="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2DB-2137-41E0-B8EB-C986C48AC33F}">
  <dimension ref="A1:F6"/>
  <sheetViews>
    <sheetView zoomScaleNormal="100" workbookViewId="0">
      <selection activeCell="F6" sqref="F6"/>
    </sheetView>
  </sheetViews>
  <sheetFormatPr defaultColWidth="27" defaultRowHeight="15" x14ac:dyDescent="0.25"/>
  <cols>
    <col min="2" max="2" width="10.85546875" bestFit="1" customWidth="1"/>
  </cols>
  <sheetData>
    <row r="1" spans="1:6" x14ac:dyDescent="0.25">
      <c r="A1" s="1" t="s">
        <v>350</v>
      </c>
    </row>
    <row r="2" spans="1:6" x14ac:dyDescent="0.25">
      <c r="A2" s="148" t="s">
        <v>20</v>
      </c>
      <c r="B2" s="153">
        <v>44197</v>
      </c>
      <c r="C2" s="153">
        <v>44228</v>
      </c>
      <c r="D2" s="153">
        <v>44256</v>
      </c>
      <c r="E2" s="153">
        <v>44287</v>
      </c>
      <c r="F2" s="153">
        <v>44317</v>
      </c>
    </row>
    <row r="3" spans="1:6" x14ac:dyDescent="0.25">
      <c r="A3" s="212" t="s">
        <v>352</v>
      </c>
      <c r="B3" s="19"/>
      <c r="C3" s="19"/>
      <c r="D3" s="19"/>
      <c r="E3" s="19"/>
      <c r="F3" s="19"/>
    </row>
    <row r="4" spans="1:6" x14ac:dyDescent="0.25">
      <c r="A4" s="197" t="s">
        <v>259</v>
      </c>
      <c r="B4" s="181">
        <f>'I-Parâmetros'!B90</f>
        <v>46915887.259999998</v>
      </c>
      <c r="C4" s="181">
        <f>B6</f>
        <v>47033164.533259481</v>
      </c>
      <c r="D4" s="181">
        <f t="shared" ref="D4:F4" si="0">C6</f>
        <v>47437644.567796178</v>
      </c>
      <c r="E4" s="181">
        <f t="shared" si="0"/>
        <v>47878826.482813366</v>
      </c>
      <c r="F4" s="181">
        <f t="shared" si="0"/>
        <v>48027237.075376995</v>
      </c>
    </row>
    <row r="5" spans="1:6" x14ac:dyDescent="0.25">
      <c r="A5" s="185" t="s">
        <v>351</v>
      </c>
      <c r="B5" s="380">
        <f>'I-Índices'!C35/'I-Índices'!C33-1</f>
        <v>2.4997347403781234E-3</v>
      </c>
      <c r="C5" s="380">
        <f>'I-Índices'!C36/'I-Índices'!C35-1</f>
        <v>8.5998898553949488E-3</v>
      </c>
      <c r="D5" s="380">
        <f>'I-Índices'!C37/'I-Índices'!C36-1</f>
        <v>9.3002491805145304E-3</v>
      </c>
      <c r="E5" s="380">
        <f>'I-Índices'!C38/'I-Índices'!C37-1</f>
        <v>3.0997124087179806E-3</v>
      </c>
      <c r="F5" s="380">
        <v>0</v>
      </c>
    </row>
    <row r="6" spans="1:6" x14ac:dyDescent="0.25">
      <c r="A6" s="197" t="s">
        <v>53</v>
      </c>
      <c r="B6" s="181">
        <f>B4*(1+B5)</f>
        <v>47033164.533259481</v>
      </c>
      <c r="C6" s="181">
        <f t="shared" ref="C6:F6" si="1">C4*(1+C5)</f>
        <v>47437644.567796178</v>
      </c>
      <c r="D6" s="181">
        <f t="shared" si="1"/>
        <v>47878826.482813366</v>
      </c>
      <c r="E6" s="181">
        <f t="shared" si="1"/>
        <v>48027237.075376995</v>
      </c>
      <c r="F6" s="396">
        <f t="shared" si="1"/>
        <v>48027237.075376995</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2B17-E2B7-4E80-B6C8-46518AE8EE0D}">
  <sheetPr>
    <pageSetUpPr autoPageBreaks="0"/>
  </sheetPr>
  <dimension ref="B2:O32"/>
  <sheetViews>
    <sheetView showGridLines="0" topLeftCell="E12" zoomScaleNormal="100" workbookViewId="0">
      <selection activeCell="O29" sqref="O29"/>
    </sheetView>
  </sheetViews>
  <sheetFormatPr defaultRowHeight="15" x14ac:dyDescent="0.25"/>
  <cols>
    <col min="1" max="1" width="2" style="339" customWidth="1"/>
    <col min="2" max="2" width="31.5703125" style="339" customWidth="1"/>
    <col min="3" max="8" width="16.7109375" style="339" bestFit="1" customWidth="1"/>
    <col min="9" max="10" width="17.5703125" style="339" bestFit="1" customWidth="1"/>
    <col min="11" max="11" width="16.7109375" style="339" bestFit="1" customWidth="1"/>
    <col min="12" max="15" width="15.5703125" style="339" bestFit="1" customWidth="1"/>
    <col min="16" max="16384" width="9.140625" style="339"/>
  </cols>
  <sheetData>
    <row r="2" spans="2:15" x14ac:dyDescent="0.25">
      <c r="B2" s="338" t="s">
        <v>313</v>
      </c>
    </row>
    <row r="3" spans="2:15" x14ac:dyDescent="0.25">
      <c r="B3" s="340" t="s">
        <v>89</v>
      </c>
      <c r="C3" s="341">
        <v>43952</v>
      </c>
      <c r="D3" s="341">
        <v>43983</v>
      </c>
      <c r="E3" s="341">
        <v>44013</v>
      </c>
      <c r="F3" s="341">
        <v>44044</v>
      </c>
      <c r="G3" s="341">
        <v>44075</v>
      </c>
      <c r="H3" s="341">
        <v>44105</v>
      </c>
      <c r="I3" s="341">
        <v>44136</v>
      </c>
      <c r="J3" s="341">
        <v>44166</v>
      </c>
      <c r="K3" s="341">
        <v>44197</v>
      </c>
      <c r="L3" s="341">
        <v>44228</v>
      </c>
      <c r="M3" s="342"/>
      <c r="N3" s="342"/>
      <c r="O3" s="342"/>
    </row>
    <row r="4" spans="2:15" x14ac:dyDescent="0.25">
      <c r="B4" s="343" t="s">
        <v>303</v>
      </c>
      <c r="C4" s="344">
        <v>5.4440037603102223</v>
      </c>
      <c r="D4" s="344">
        <f t="shared" ref="D4:L4" si="0">$C$4</f>
        <v>5.4440037603102223</v>
      </c>
      <c r="E4" s="344">
        <f t="shared" si="0"/>
        <v>5.4440037603102223</v>
      </c>
      <c r="F4" s="344">
        <f t="shared" si="0"/>
        <v>5.4440037603102223</v>
      </c>
      <c r="G4" s="344">
        <f t="shared" si="0"/>
        <v>5.4440037603102223</v>
      </c>
      <c r="H4" s="344">
        <f t="shared" si="0"/>
        <v>5.4440037603102223</v>
      </c>
      <c r="I4" s="344">
        <f t="shared" si="0"/>
        <v>5.4440037603102223</v>
      </c>
      <c r="J4" s="344">
        <f t="shared" si="0"/>
        <v>5.4440037603102223</v>
      </c>
      <c r="K4" s="344">
        <f t="shared" si="0"/>
        <v>5.4440037603102223</v>
      </c>
      <c r="L4" s="344">
        <f t="shared" si="0"/>
        <v>5.4440037603102223</v>
      </c>
      <c r="M4" s="342"/>
      <c r="N4" s="342"/>
      <c r="O4" s="342"/>
    </row>
    <row r="5" spans="2:15" x14ac:dyDescent="0.25">
      <c r="B5" s="345" t="s">
        <v>304</v>
      </c>
      <c r="C5" s="346">
        <v>5.1792458062659543</v>
      </c>
      <c r="D5" s="346">
        <v>5.1792458062659543</v>
      </c>
      <c r="E5" s="346">
        <v>5.1792458062659543</v>
      </c>
      <c r="F5" s="346">
        <v>5.1792458062659543</v>
      </c>
      <c r="G5" s="346">
        <v>5.1792458062659543</v>
      </c>
      <c r="H5" s="346">
        <v>5.1792458062659543</v>
      </c>
      <c r="I5" s="346">
        <v>5.1792458062659543</v>
      </c>
      <c r="J5" s="346">
        <v>5.1792458062659543</v>
      </c>
      <c r="K5" s="346">
        <v>5.1792458062659543</v>
      </c>
      <c r="L5" s="346">
        <v>5.1792458062659543</v>
      </c>
      <c r="M5" s="342"/>
      <c r="N5" s="342"/>
      <c r="O5" s="342"/>
    </row>
    <row r="6" spans="2:15" x14ac:dyDescent="0.25">
      <c r="B6" s="343" t="s">
        <v>305</v>
      </c>
      <c r="C6" s="344">
        <f t="shared" ref="C6:L6" si="1">C4-C5</f>
        <v>0.26475795404426794</v>
      </c>
      <c r="D6" s="344">
        <f t="shared" si="1"/>
        <v>0.26475795404426794</v>
      </c>
      <c r="E6" s="344">
        <f t="shared" si="1"/>
        <v>0.26475795404426794</v>
      </c>
      <c r="F6" s="344">
        <f t="shared" si="1"/>
        <v>0.26475795404426794</v>
      </c>
      <c r="G6" s="344">
        <f t="shared" si="1"/>
        <v>0.26475795404426794</v>
      </c>
      <c r="H6" s="344">
        <f t="shared" si="1"/>
        <v>0.26475795404426794</v>
      </c>
      <c r="I6" s="344">
        <f t="shared" si="1"/>
        <v>0.26475795404426794</v>
      </c>
      <c r="J6" s="344">
        <f t="shared" si="1"/>
        <v>0.26475795404426794</v>
      </c>
      <c r="K6" s="344">
        <f t="shared" si="1"/>
        <v>0.26475795404426794</v>
      </c>
      <c r="L6" s="344">
        <f t="shared" si="1"/>
        <v>0.26475795404426794</v>
      </c>
      <c r="M6" s="342"/>
      <c r="N6" s="342"/>
      <c r="O6" s="342"/>
    </row>
    <row r="7" spans="2:15" x14ac:dyDescent="0.25">
      <c r="B7" s="345" t="s">
        <v>306</v>
      </c>
      <c r="C7" s="346">
        <f t="shared" ref="C7:L7" si="2">(1+$C$13)^(1/12)</f>
        <v>1.006911150894966</v>
      </c>
      <c r="D7" s="346">
        <f t="shared" si="2"/>
        <v>1.006911150894966</v>
      </c>
      <c r="E7" s="346">
        <f t="shared" si="2"/>
        <v>1.006911150894966</v>
      </c>
      <c r="F7" s="346">
        <f t="shared" si="2"/>
        <v>1.006911150894966</v>
      </c>
      <c r="G7" s="346">
        <f t="shared" si="2"/>
        <v>1.006911150894966</v>
      </c>
      <c r="H7" s="346">
        <f t="shared" si="2"/>
        <v>1.006911150894966</v>
      </c>
      <c r="I7" s="346">
        <f t="shared" si="2"/>
        <v>1.006911150894966</v>
      </c>
      <c r="J7" s="346">
        <f t="shared" si="2"/>
        <v>1.006911150894966</v>
      </c>
      <c r="K7" s="346">
        <f t="shared" si="2"/>
        <v>1.006911150894966</v>
      </c>
      <c r="L7" s="346">
        <f t="shared" si="2"/>
        <v>1.006911150894966</v>
      </c>
      <c r="M7" s="342"/>
      <c r="N7" s="342"/>
      <c r="O7" s="342"/>
    </row>
    <row r="8" spans="2:15" x14ac:dyDescent="0.25">
      <c r="B8" s="343" t="s">
        <v>307</v>
      </c>
      <c r="C8" s="347">
        <f>C14/365*15</f>
        <v>38056724.419967212</v>
      </c>
      <c r="D8" s="347">
        <f>C14/12</f>
        <v>77170580.073822394</v>
      </c>
      <c r="E8" s="347">
        <f t="shared" ref="E8:L8" si="3">D8</f>
        <v>77170580.073822394</v>
      </c>
      <c r="F8" s="347">
        <f t="shared" si="3"/>
        <v>77170580.073822394</v>
      </c>
      <c r="G8" s="347">
        <f t="shared" si="3"/>
        <v>77170580.073822394</v>
      </c>
      <c r="H8" s="347">
        <f t="shared" si="3"/>
        <v>77170580.073822394</v>
      </c>
      <c r="I8" s="347">
        <f t="shared" si="3"/>
        <v>77170580.073822394</v>
      </c>
      <c r="J8" s="347">
        <f t="shared" si="3"/>
        <v>77170580.073822394</v>
      </c>
      <c r="K8" s="347">
        <f t="shared" si="3"/>
        <v>77170580.073822394</v>
      </c>
      <c r="L8" s="347">
        <f t="shared" si="3"/>
        <v>77170580.073822394</v>
      </c>
      <c r="M8" s="342"/>
      <c r="N8" s="342"/>
      <c r="O8" s="342"/>
    </row>
    <row r="9" spans="2:15" x14ac:dyDescent="0.25">
      <c r="B9" s="345" t="s">
        <v>305</v>
      </c>
      <c r="C9" s="348">
        <f>C8*C6*0.25</f>
        <v>2518955.1237642621</v>
      </c>
      <c r="D9" s="348">
        <f>(D8*D6)*0.75</f>
        <v>15323643.669565927</v>
      </c>
      <c r="E9" s="348">
        <f t="shared" ref="E9:K9" si="4">E8*E6</f>
        <v>20431524.89275457</v>
      </c>
      <c r="F9" s="348">
        <f t="shared" si="4"/>
        <v>20431524.89275457</v>
      </c>
      <c r="G9" s="348">
        <f t="shared" si="4"/>
        <v>20431524.89275457</v>
      </c>
      <c r="H9" s="348">
        <f t="shared" si="4"/>
        <v>20431524.89275457</v>
      </c>
      <c r="I9" s="348">
        <f t="shared" si="4"/>
        <v>20431524.89275457</v>
      </c>
      <c r="J9" s="348">
        <f t="shared" si="4"/>
        <v>20431524.89275457</v>
      </c>
      <c r="K9" s="348">
        <f t="shared" si="4"/>
        <v>20431524.89275457</v>
      </c>
      <c r="L9" s="348">
        <f>L8*L6*0.5</f>
        <v>10215762.446377285</v>
      </c>
      <c r="M9" s="342"/>
      <c r="N9" s="342"/>
      <c r="O9" s="342"/>
    </row>
    <row r="10" spans="2:15" x14ac:dyDescent="0.25">
      <c r="B10" s="343" t="s">
        <v>308</v>
      </c>
      <c r="C10" s="344">
        <f>+(1+((C7-1)/2))</f>
        <v>1.003455575447483</v>
      </c>
      <c r="D10" s="344">
        <f t="shared" ref="D10:L10" si="5">(1+((D7-1)/2))</f>
        <v>1.003455575447483</v>
      </c>
      <c r="E10" s="344">
        <f t="shared" si="5"/>
        <v>1.003455575447483</v>
      </c>
      <c r="F10" s="344">
        <f t="shared" si="5"/>
        <v>1.003455575447483</v>
      </c>
      <c r="G10" s="344">
        <f t="shared" si="5"/>
        <v>1.003455575447483</v>
      </c>
      <c r="H10" s="344">
        <f t="shared" si="5"/>
        <v>1.003455575447483</v>
      </c>
      <c r="I10" s="344">
        <f t="shared" si="5"/>
        <v>1.003455575447483</v>
      </c>
      <c r="J10" s="344">
        <f t="shared" si="5"/>
        <v>1.003455575447483</v>
      </c>
      <c r="K10" s="344">
        <f t="shared" si="5"/>
        <v>1.003455575447483</v>
      </c>
      <c r="L10" s="344">
        <f t="shared" si="5"/>
        <v>1.003455575447483</v>
      </c>
      <c r="M10" s="342"/>
      <c r="N10" s="342"/>
      <c r="O10" s="342"/>
    </row>
    <row r="11" spans="2:15" x14ac:dyDescent="0.25">
      <c r="B11" s="345" t="s">
        <v>306</v>
      </c>
      <c r="C11" s="346">
        <f>C10</f>
        <v>1.003455575447483</v>
      </c>
      <c r="D11" s="346">
        <f t="shared" ref="D11:L11" si="6">D7</f>
        <v>1.006911150894966</v>
      </c>
      <c r="E11" s="346">
        <f t="shared" si="6"/>
        <v>1.006911150894966</v>
      </c>
      <c r="F11" s="346">
        <f t="shared" si="6"/>
        <v>1.006911150894966</v>
      </c>
      <c r="G11" s="346">
        <f t="shared" si="6"/>
        <v>1.006911150894966</v>
      </c>
      <c r="H11" s="346">
        <f t="shared" si="6"/>
        <v>1.006911150894966</v>
      </c>
      <c r="I11" s="346">
        <f t="shared" si="6"/>
        <v>1.006911150894966</v>
      </c>
      <c r="J11" s="346">
        <f t="shared" si="6"/>
        <v>1.006911150894966</v>
      </c>
      <c r="K11" s="346">
        <f t="shared" si="6"/>
        <v>1.006911150894966</v>
      </c>
      <c r="L11" s="346">
        <f t="shared" si="6"/>
        <v>1.006911150894966</v>
      </c>
      <c r="M11" s="342"/>
      <c r="N11" s="342"/>
      <c r="O11" s="342"/>
    </row>
    <row r="12" spans="2:15" s="338" customFormat="1" x14ac:dyDescent="0.25">
      <c r="B12" s="349" t="s">
        <v>309</v>
      </c>
      <c r="C12" s="350">
        <f>C9*C11</f>
        <v>2527659.5632432532</v>
      </c>
      <c r="D12" s="350">
        <f t="shared" ref="D12:L12" si="7">(C12*D11)+(D9*D10)</f>
        <v>17921724.276292387</v>
      </c>
      <c r="E12" s="350">
        <f t="shared" si="7"/>
        <v>38547711.585592434</v>
      </c>
      <c r="F12" s="350">
        <f t="shared" si="7"/>
        <v>59316248.205544695</v>
      </c>
      <c r="G12" s="350">
        <f t="shared" si="7"/>
        <v>80228319.315945074</v>
      </c>
      <c r="H12" s="350">
        <f t="shared" si="7"/>
        <v>101284916.9053157</v>
      </c>
      <c r="I12" s="350">
        <f t="shared" si="7"/>
        <v>122487039.81796104</v>
      </c>
      <c r="J12" s="350">
        <f t="shared" si="7"/>
        <v>143835693.80134928</v>
      </c>
      <c r="K12" s="350">
        <f t="shared" si="7"/>
        <v>165331891.55382115</v>
      </c>
      <c r="L12" s="351">
        <f t="shared" si="7"/>
        <v>176725588.98836404</v>
      </c>
      <c r="M12" s="352"/>
      <c r="N12" s="352"/>
      <c r="O12" s="352"/>
    </row>
    <row r="13" spans="2:15" x14ac:dyDescent="0.25">
      <c r="B13" s="353" t="s">
        <v>310</v>
      </c>
      <c r="C13" s="354">
        <v>8.616E-2</v>
      </c>
      <c r="D13" s="355"/>
      <c r="E13" s="355"/>
      <c r="F13" s="355"/>
      <c r="G13" s="355"/>
      <c r="H13" s="355"/>
      <c r="I13" s="355"/>
      <c r="J13" s="355"/>
      <c r="K13" s="355"/>
      <c r="L13" s="355"/>
      <c r="M13" s="355"/>
      <c r="N13" s="355"/>
      <c r="O13" s="355"/>
    </row>
    <row r="14" spans="2:15" ht="30" x14ac:dyDescent="0.25">
      <c r="B14" s="356" t="s">
        <v>311</v>
      </c>
      <c r="C14" s="357">
        <v>926046960.88586879</v>
      </c>
    </row>
    <row r="15" spans="2:15" x14ac:dyDescent="0.25">
      <c r="B15" s="338" t="s">
        <v>312</v>
      </c>
      <c r="C15" s="360" t="s">
        <v>85</v>
      </c>
      <c r="F15" s="358"/>
      <c r="G15" s="358"/>
    </row>
    <row r="18" spans="2:15" x14ac:dyDescent="0.25">
      <c r="B18" s="338" t="s">
        <v>314</v>
      </c>
    </row>
    <row r="19" spans="2:15" x14ac:dyDescent="0.25">
      <c r="B19" s="340" t="s">
        <v>89</v>
      </c>
      <c r="C19" s="341">
        <v>43952</v>
      </c>
      <c r="D19" s="341">
        <v>43983</v>
      </c>
      <c r="E19" s="341">
        <v>44013</v>
      </c>
      <c r="F19" s="341">
        <v>44044</v>
      </c>
      <c r="G19" s="341">
        <v>44075</v>
      </c>
      <c r="H19" s="341">
        <v>44105</v>
      </c>
      <c r="I19" s="341">
        <v>44136</v>
      </c>
      <c r="J19" s="341">
        <v>44166</v>
      </c>
      <c r="K19" s="341">
        <v>44197</v>
      </c>
      <c r="L19" s="341">
        <v>44228</v>
      </c>
      <c r="M19" s="341">
        <v>44256</v>
      </c>
      <c r="N19" s="341">
        <v>44287</v>
      </c>
      <c r="O19" s="341">
        <v>44317</v>
      </c>
    </row>
    <row r="20" spans="2:15" x14ac:dyDescent="0.25">
      <c r="B20" s="343" t="s">
        <v>303</v>
      </c>
      <c r="C20" s="344">
        <v>5.4440037603102223</v>
      </c>
      <c r="D20" s="344">
        <f t="shared" ref="D20:O20" si="8">$C$4</f>
        <v>5.4440037603102223</v>
      </c>
      <c r="E20" s="344">
        <f t="shared" si="8"/>
        <v>5.4440037603102223</v>
      </c>
      <c r="F20" s="344">
        <f t="shared" si="8"/>
        <v>5.4440037603102223</v>
      </c>
      <c r="G20" s="344">
        <f t="shared" si="8"/>
        <v>5.4440037603102223</v>
      </c>
      <c r="H20" s="344">
        <f t="shared" si="8"/>
        <v>5.4440037603102223</v>
      </c>
      <c r="I20" s="344">
        <f t="shared" si="8"/>
        <v>5.4440037603102223</v>
      </c>
      <c r="J20" s="344">
        <f t="shared" si="8"/>
        <v>5.4440037603102223</v>
      </c>
      <c r="K20" s="344">
        <f t="shared" si="8"/>
        <v>5.4440037603102223</v>
      </c>
      <c r="L20" s="344">
        <f t="shared" si="8"/>
        <v>5.4440037603102223</v>
      </c>
      <c r="M20" s="344">
        <f t="shared" si="8"/>
        <v>5.4440037603102223</v>
      </c>
      <c r="N20" s="344">
        <f t="shared" si="8"/>
        <v>5.4440037603102223</v>
      </c>
      <c r="O20" s="344">
        <f t="shared" si="8"/>
        <v>5.4440037603102223</v>
      </c>
    </row>
    <row r="21" spans="2:15" x14ac:dyDescent="0.25">
      <c r="B21" s="345" t="s">
        <v>304</v>
      </c>
      <c r="C21" s="346">
        <v>5.1792458062659543</v>
      </c>
      <c r="D21" s="346">
        <v>5.1792458062659543</v>
      </c>
      <c r="E21" s="346">
        <v>5.1792458062659543</v>
      </c>
      <c r="F21" s="346">
        <v>5.1792458062659543</v>
      </c>
      <c r="G21" s="346">
        <v>5.1792458062659543</v>
      </c>
      <c r="H21" s="346">
        <v>5.1792458062659543</v>
      </c>
      <c r="I21" s="346">
        <v>5.1792458062659543</v>
      </c>
      <c r="J21" s="346">
        <v>5.1792458062659543</v>
      </c>
      <c r="K21" s="346">
        <v>5.1792458062659543</v>
      </c>
      <c r="L21" s="346">
        <v>5.1792458062659543</v>
      </c>
      <c r="M21" s="346">
        <v>5.1792458062659543</v>
      </c>
      <c r="N21" s="346">
        <v>5.1792458062659543</v>
      </c>
      <c r="O21" s="346">
        <v>5.1792458062659543</v>
      </c>
    </row>
    <row r="22" spans="2:15" x14ac:dyDescent="0.25">
      <c r="B22" s="343" t="s">
        <v>305</v>
      </c>
      <c r="C22" s="344">
        <f t="shared" ref="C22:O22" si="9">C20-C21</f>
        <v>0.26475795404426794</v>
      </c>
      <c r="D22" s="344">
        <f t="shared" si="9"/>
        <v>0.26475795404426794</v>
      </c>
      <c r="E22" s="344">
        <f t="shared" si="9"/>
        <v>0.26475795404426794</v>
      </c>
      <c r="F22" s="344">
        <f t="shared" si="9"/>
        <v>0.26475795404426794</v>
      </c>
      <c r="G22" s="344">
        <f t="shared" si="9"/>
        <v>0.26475795404426794</v>
      </c>
      <c r="H22" s="344">
        <f t="shared" si="9"/>
        <v>0.26475795404426794</v>
      </c>
      <c r="I22" s="344">
        <f t="shared" si="9"/>
        <v>0.26475795404426794</v>
      </c>
      <c r="J22" s="344">
        <f t="shared" si="9"/>
        <v>0.26475795404426794</v>
      </c>
      <c r="K22" s="344">
        <f t="shared" si="9"/>
        <v>0.26475795404426794</v>
      </c>
      <c r="L22" s="344">
        <f t="shared" si="9"/>
        <v>0.26475795404426794</v>
      </c>
      <c r="M22" s="344">
        <f t="shared" si="9"/>
        <v>0.26475795404426794</v>
      </c>
      <c r="N22" s="344">
        <f t="shared" si="9"/>
        <v>0.26475795404426794</v>
      </c>
      <c r="O22" s="344">
        <f t="shared" si="9"/>
        <v>0.26475795404426794</v>
      </c>
    </row>
    <row r="23" spans="2:15" x14ac:dyDescent="0.25">
      <c r="B23" s="345" t="s">
        <v>306</v>
      </c>
      <c r="C23" s="346">
        <f t="shared" ref="C23:O23" si="10">(1+$C$30)^(1/12)</f>
        <v>1.0102774724116572</v>
      </c>
      <c r="D23" s="346">
        <f t="shared" si="10"/>
        <v>1.0102774724116572</v>
      </c>
      <c r="E23" s="346">
        <f t="shared" si="10"/>
        <v>1.0102774724116572</v>
      </c>
      <c r="F23" s="346">
        <f t="shared" si="10"/>
        <v>1.0102774724116572</v>
      </c>
      <c r="G23" s="346">
        <f t="shared" si="10"/>
        <v>1.0102774724116572</v>
      </c>
      <c r="H23" s="346">
        <f t="shared" si="10"/>
        <v>1.0102774724116572</v>
      </c>
      <c r="I23" s="346">
        <f t="shared" si="10"/>
        <v>1.0102774724116572</v>
      </c>
      <c r="J23" s="346">
        <f t="shared" si="10"/>
        <v>1.0102774724116572</v>
      </c>
      <c r="K23" s="346">
        <f t="shared" si="10"/>
        <v>1.0102774724116572</v>
      </c>
      <c r="L23" s="346">
        <f t="shared" si="10"/>
        <v>1.0102774724116572</v>
      </c>
      <c r="M23" s="346">
        <f t="shared" si="10"/>
        <v>1.0102774724116572</v>
      </c>
      <c r="N23" s="346">
        <f t="shared" si="10"/>
        <v>1.0102774724116572</v>
      </c>
      <c r="O23" s="346">
        <f t="shared" si="10"/>
        <v>1.0102774724116572</v>
      </c>
    </row>
    <row r="24" spans="2:15" x14ac:dyDescent="0.25">
      <c r="B24" s="361" t="s">
        <v>307</v>
      </c>
      <c r="C24" s="347">
        <v>36807590.322580643</v>
      </c>
      <c r="D24" s="347">
        <v>70561704</v>
      </c>
      <c r="E24" s="347">
        <v>72452443</v>
      </c>
      <c r="F24" s="347">
        <v>73558066</v>
      </c>
      <c r="G24" s="347">
        <v>76924304</v>
      </c>
      <c r="H24" s="347">
        <v>76563592</v>
      </c>
      <c r="I24" s="347">
        <v>78492482</v>
      </c>
      <c r="J24" s="347">
        <v>75920258</v>
      </c>
      <c r="K24" s="347">
        <v>77906526</v>
      </c>
      <c r="L24" s="347">
        <v>73168035</v>
      </c>
      <c r="M24" s="347">
        <v>0</v>
      </c>
      <c r="N24" s="347">
        <v>0</v>
      </c>
      <c r="O24" s="347">
        <v>0</v>
      </c>
    </row>
    <row r="25" spans="2:15" x14ac:dyDescent="0.25">
      <c r="B25" s="345" t="s">
        <v>305</v>
      </c>
      <c r="C25" s="348">
        <f>C24*C22*0.25</f>
        <v>2436275.576776512</v>
      </c>
      <c r="D25" s="348">
        <f>(D24*D22)*0.75</f>
        <v>14011329.288687928</v>
      </c>
      <c r="E25" s="348">
        <f t="shared" ref="E25:K25" si="11">E24*E22</f>
        <v>19182360.574188944</v>
      </c>
      <c r="F25" s="348">
        <f t="shared" si="11"/>
        <v>19475083.057613228</v>
      </c>
      <c r="G25" s="348">
        <f t="shared" si="11"/>
        <v>20366321.343319297</v>
      </c>
      <c r="H25" s="348">
        <f t="shared" si="11"/>
        <v>20270819.972200081</v>
      </c>
      <c r="I25" s="348">
        <f t="shared" si="11"/>
        <v>20781508.942176528</v>
      </c>
      <c r="J25" s="348">
        <f t="shared" si="11"/>
        <v>20100492.178592965</v>
      </c>
      <c r="K25" s="348">
        <f t="shared" si="11"/>
        <v>20626372.430456564</v>
      </c>
      <c r="L25" s="348">
        <f>L24*L22*0.5</f>
        <v>9685909.6240196936</v>
      </c>
      <c r="M25" s="348">
        <f>M24*M22</f>
        <v>0</v>
      </c>
      <c r="N25" s="348">
        <f>N24*N22</f>
        <v>0</v>
      </c>
      <c r="O25" s="348">
        <f>O24*O22</f>
        <v>0</v>
      </c>
    </row>
    <row r="26" spans="2:15" x14ac:dyDescent="0.25">
      <c r="B26" s="363" t="s">
        <v>308</v>
      </c>
      <c r="C26" s="344">
        <f>+(1+((C23-1)/2))</f>
        <v>1.0051387362058286</v>
      </c>
      <c r="D26" s="344">
        <f t="shared" ref="D26:N26" si="12">(1+((D23-1)/2))</f>
        <v>1.0051387362058286</v>
      </c>
      <c r="E26" s="344">
        <f t="shared" si="12"/>
        <v>1.0051387362058286</v>
      </c>
      <c r="F26" s="344">
        <f t="shared" si="12"/>
        <v>1.0051387362058286</v>
      </c>
      <c r="G26" s="344">
        <f t="shared" si="12"/>
        <v>1.0051387362058286</v>
      </c>
      <c r="H26" s="344">
        <f t="shared" si="12"/>
        <v>1.0051387362058286</v>
      </c>
      <c r="I26" s="344">
        <f t="shared" si="12"/>
        <v>1.0051387362058286</v>
      </c>
      <c r="J26" s="344">
        <f t="shared" si="12"/>
        <v>1.0051387362058286</v>
      </c>
      <c r="K26" s="344">
        <f t="shared" si="12"/>
        <v>1.0051387362058286</v>
      </c>
      <c r="L26" s="344">
        <f t="shared" si="12"/>
        <v>1.0051387362058286</v>
      </c>
      <c r="M26" s="344">
        <f t="shared" si="12"/>
        <v>1.0051387362058286</v>
      </c>
      <c r="N26" s="344">
        <f t="shared" si="12"/>
        <v>1.0051387362058286</v>
      </c>
      <c r="O26" s="344">
        <v>1</v>
      </c>
    </row>
    <row r="27" spans="2:15" x14ac:dyDescent="0.25">
      <c r="B27" s="345" t="s">
        <v>306</v>
      </c>
      <c r="C27" s="346">
        <f>C26</f>
        <v>1.0051387362058286</v>
      </c>
      <c r="D27" s="346">
        <f t="shared" ref="D27:N27" si="13">D23</f>
        <v>1.0102774724116572</v>
      </c>
      <c r="E27" s="346">
        <f t="shared" si="13"/>
        <v>1.0102774724116572</v>
      </c>
      <c r="F27" s="346">
        <f t="shared" si="13"/>
        <v>1.0102774724116572</v>
      </c>
      <c r="G27" s="346">
        <f t="shared" si="13"/>
        <v>1.0102774724116572</v>
      </c>
      <c r="H27" s="346">
        <f t="shared" si="13"/>
        <v>1.0102774724116572</v>
      </c>
      <c r="I27" s="346">
        <f t="shared" si="13"/>
        <v>1.0102774724116572</v>
      </c>
      <c r="J27" s="346">
        <f t="shared" si="13"/>
        <v>1.0102774724116572</v>
      </c>
      <c r="K27" s="346">
        <f t="shared" si="13"/>
        <v>1.0102774724116572</v>
      </c>
      <c r="L27" s="346">
        <f t="shared" si="13"/>
        <v>1.0102774724116572</v>
      </c>
      <c r="M27" s="346">
        <f t="shared" si="13"/>
        <v>1.0102774724116572</v>
      </c>
      <c r="N27" s="346">
        <f t="shared" si="13"/>
        <v>1.0102774724116572</v>
      </c>
      <c r="O27" s="346">
        <v>1</v>
      </c>
    </row>
    <row r="28" spans="2:15" x14ac:dyDescent="0.25">
      <c r="B28" s="361" t="s">
        <v>27</v>
      </c>
      <c r="C28" s="359">
        <v>-3.8E-3</v>
      </c>
      <c r="D28" s="359">
        <v>2.5999999999999999E-3</v>
      </c>
      <c r="E28" s="359">
        <v>3.5999999999999999E-3</v>
      </c>
      <c r="F28" s="359">
        <v>2.3999999999999998E-3</v>
      </c>
      <c r="G28" s="359">
        <v>6.4000000000000003E-3</v>
      </c>
      <c r="H28" s="359">
        <v>8.6E-3</v>
      </c>
      <c r="I28" s="359">
        <v>8.8999999999999999E-3</v>
      </c>
      <c r="J28" s="359">
        <v>1.3500000000000002E-2</v>
      </c>
      <c r="K28" s="359">
        <v>2.5000000000000001E-3</v>
      </c>
      <c r="L28" s="359">
        <v>8.6E-3</v>
      </c>
      <c r="M28" s="359">
        <v>9.300000000000001E-3</v>
      </c>
      <c r="N28" s="359">
        <v>3.0999999999999999E-3</v>
      </c>
      <c r="O28" s="359">
        <v>8.3000000000000001E-3</v>
      </c>
    </row>
    <row r="29" spans="2:15" x14ac:dyDescent="0.25">
      <c r="B29" s="349" t="s">
        <v>309</v>
      </c>
      <c r="C29" s="350">
        <f>(C25*C27)*(1+C28)</f>
        <v>2439489.5334639661</v>
      </c>
      <c r="D29" s="350">
        <f t="shared" ref="D29:O29" si="14">((C29*D27)+(D25*D26))*(1+D28)</f>
        <v>16590915.650585622</v>
      </c>
      <c r="E29" s="350">
        <f t="shared" si="14"/>
        <v>36172114.496629871</v>
      </c>
      <c r="F29" s="350">
        <f t="shared" si="14"/>
        <v>56253718.456139132</v>
      </c>
      <c r="G29" s="350">
        <f t="shared" si="14"/>
        <v>77797581.186958581</v>
      </c>
      <c r="H29" s="350">
        <f t="shared" si="14"/>
        <v>99823290.368444368</v>
      </c>
      <c r="I29" s="350">
        <f t="shared" si="14"/>
        <v>122820985.05376728</v>
      </c>
      <c r="J29" s="350">
        <f t="shared" si="14"/>
        <v>146234932.92293996</v>
      </c>
      <c r="K29" s="350">
        <f t="shared" si="14"/>
        <v>168891399.8897582</v>
      </c>
      <c r="L29" s="350">
        <f t="shared" si="14"/>
        <v>181913980.14332256</v>
      </c>
      <c r="M29" s="350">
        <f t="shared" si="14"/>
        <v>185492783.49885687</v>
      </c>
      <c r="N29" s="350">
        <f t="shared" si="14"/>
        <v>187980117.92326576</v>
      </c>
      <c r="O29" s="350">
        <f t="shared" si="14"/>
        <v>189540352.90202886</v>
      </c>
    </row>
    <row r="30" spans="2:15" x14ac:dyDescent="0.25">
      <c r="B30" s="362" t="s">
        <v>316</v>
      </c>
      <c r="C30" s="354">
        <v>0.13054545454545458</v>
      </c>
      <c r="D30" s="355"/>
      <c r="E30" s="355"/>
      <c r="F30" s="355"/>
      <c r="G30" s="355"/>
      <c r="H30" s="355"/>
      <c r="I30" s="355"/>
      <c r="J30" s="355"/>
      <c r="K30" s="355"/>
      <c r="L30" s="355"/>
    </row>
    <row r="32" spans="2:15" x14ac:dyDescent="0.25">
      <c r="B32" s="338" t="s">
        <v>315</v>
      </c>
    </row>
  </sheetData>
  <pageMargins left="0.511811024" right="0.511811024" top="0.78740157499999996" bottom="0.78740157499999996" header="0.31496062000000002" footer="0.31496062000000002"/>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A812-BBB5-4632-8E14-203507BE9231}">
  <sheetPr>
    <pageSetUpPr autoPageBreaks="0"/>
  </sheetPr>
  <dimension ref="B2:O31"/>
  <sheetViews>
    <sheetView showGridLines="0" topLeftCell="E16" zoomScaleNormal="100" workbookViewId="0">
      <selection activeCell="O28" sqref="O28"/>
    </sheetView>
  </sheetViews>
  <sheetFormatPr defaultRowHeight="15" x14ac:dyDescent="0.25"/>
  <cols>
    <col min="1" max="1" width="2" style="339" customWidth="1"/>
    <col min="2" max="2" width="41.85546875" style="339" customWidth="1"/>
    <col min="3" max="8" width="16.7109375" style="339" bestFit="1" customWidth="1"/>
    <col min="9" max="10" width="17.5703125" style="339" bestFit="1" customWidth="1"/>
    <col min="11" max="11" width="16.7109375" style="339" bestFit="1" customWidth="1"/>
    <col min="12" max="15" width="15.5703125" style="339" bestFit="1" customWidth="1"/>
    <col min="16" max="16384" width="9.140625" style="339"/>
  </cols>
  <sheetData>
    <row r="2" spans="2:15" x14ac:dyDescent="0.25">
      <c r="B2" s="338" t="s">
        <v>313</v>
      </c>
    </row>
    <row r="3" spans="2:15" x14ac:dyDescent="0.25">
      <c r="B3" s="340" t="s">
        <v>89</v>
      </c>
      <c r="C3" s="341">
        <v>43952</v>
      </c>
      <c r="D3" s="341">
        <v>43983</v>
      </c>
      <c r="E3" s="341">
        <v>44013</v>
      </c>
      <c r="F3" s="341">
        <v>44044</v>
      </c>
      <c r="G3" s="341">
        <v>44075</v>
      </c>
      <c r="H3" s="341">
        <v>44105</v>
      </c>
      <c r="I3" s="341">
        <v>44136</v>
      </c>
      <c r="J3" s="341">
        <v>44166</v>
      </c>
      <c r="K3" s="341">
        <v>44197</v>
      </c>
      <c r="L3" s="341">
        <v>44228</v>
      </c>
      <c r="M3" s="341">
        <v>44256</v>
      </c>
      <c r="N3" s="341">
        <v>44287</v>
      </c>
      <c r="O3" s="341">
        <v>44317</v>
      </c>
    </row>
    <row r="4" spans="2:15" ht="15" customHeight="1" x14ac:dyDescent="0.25">
      <c r="B4" s="343" t="s">
        <v>318</v>
      </c>
      <c r="C4" s="344">
        <v>5.4996462610057151</v>
      </c>
      <c r="D4" s="344">
        <f>$C$4</f>
        <v>5.4996462610057151</v>
      </c>
      <c r="E4" s="344">
        <f t="shared" ref="E4:O4" si="0">$C$4</f>
        <v>5.4996462610057151</v>
      </c>
      <c r="F4" s="344">
        <f t="shared" si="0"/>
        <v>5.4996462610057151</v>
      </c>
      <c r="G4" s="344">
        <f t="shared" si="0"/>
        <v>5.4996462610057151</v>
      </c>
      <c r="H4" s="344">
        <f t="shared" si="0"/>
        <v>5.4996462610057151</v>
      </c>
      <c r="I4" s="344">
        <f t="shared" si="0"/>
        <v>5.4996462610057151</v>
      </c>
      <c r="J4" s="344">
        <f t="shared" si="0"/>
        <v>5.4996462610057151</v>
      </c>
      <c r="K4" s="344">
        <f t="shared" si="0"/>
        <v>5.4996462610057151</v>
      </c>
      <c r="L4" s="344">
        <f t="shared" si="0"/>
        <v>5.4996462610057151</v>
      </c>
      <c r="M4" s="344">
        <f t="shared" si="0"/>
        <v>5.4996462610057151</v>
      </c>
      <c r="N4" s="344">
        <f t="shared" si="0"/>
        <v>5.4996462610057151</v>
      </c>
      <c r="O4" s="344">
        <f t="shared" si="0"/>
        <v>5.4996462610057151</v>
      </c>
    </row>
    <row r="5" spans="2:15" ht="15" customHeight="1" x14ac:dyDescent="0.25">
      <c r="B5" s="365" t="s">
        <v>319</v>
      </c>
      <c r="C5" s="346">
        <v>5.4440037603102223</v>
      </c>
      <c r="D5" s="346">
        <f>$C$5</f>
        <v>5.4440037603102223</v>
      </c>
      <c r="E5" s="346">
        <f t="shared" ref="E5:O5" si="1">$C$5</f>
        <v>5.4440037603102223</v>
      </c>
      <c r="F5" s="346">
        <f t="shared" si="1"/>
        <v>5.4440037603102223</v>
      </c>
      <c r="G5" s="346">
        <f t="shared" si="1"/>
        <v>5.4440037603102223</v>
      </c>
      <c r="H5" s="346">
        <f t="shared" si="1"/>
        <v>5.4440037603102223</v>
      </c>
      <c r="I5" s="346">
        <f t="shared" si="1"/>
        <v>5.4440037603102223</v>
      </c>
      <c r="J5" s="346">
        <f t="shared" si="1"/>
        <v>5.4440037603102223</v>
      </c>
      <c r="K5" s="346">
        <f t="shared" si="1"/>
        <v>5.4440037603102223</v>
      </c>
      <c r="L5" s="346">
        <f t="shared" si="1"/>
        <v>5.4440037603102223</v>
      </c>
      <c r="M5" s="346">
        <f t="shared" si="1"/>
        <v>5.4440037603102223</v>
      </c>
      <c r="N5" s="346">
        <f t="shared" si="1"/>
        <v>5.4440037603102223</v>
      </c>
      <c r="O5" s="346">
        <f t="shared" si="1"/>
        <v>5.4440037603102223</v>
      </c>
    </row>
    <row r="6" spans="2:15" x14ac:dyDescent="0.25">
      <c r="B6" s="343" t="s">
        <v>320</v>
      </c>
      <c r="C6" s="344">
        <f>C4-C5</f>
        <v>5.5642500695492814E-2</v>
      </c>
      <c r="D6" s="344">
        <f t="shared" ref="D6:O6" si="2">D4-D5</f>
        <v>5.5642500695492814E-2</v>
      </c>
      <c r="E6" s="344">
        <f t="shared" si="2"/>
        <v>5.5642500695492814E-2</v>
      </c>
      <c r="F6" s="344">
        <f t="shared" si="2"/>
        <v>5.5642500695492814E-2</v>
      </c>
      <c r="G6" s="344">
        <f t="shared" si="2"/>
        <v>5.5642500695492814E-2</v>
      </c>
      <c r="H6" s="344">
        <f t="shared" si="2"/>
        <v>5.5642500695492814E-2</v>
      </c>
      <c r="I6" s="344">
        <f t="shared" si="2"/>
        <v>5.5642500695492814E-2</v>
      </c>
      <c r="J6" s="344">
        <f t="shared" si="2"/>
        <v>5.5642500695492814E-2</v>
      </c>
      <c r="K6" s="344">
        <f t="shared" si="2"/>
        <v>5.5642500695492814E-2</v>
      </c>
      <c r="L6" s="344">
        <f t="shared" si="2"/>
        <v>5.5642500695492814E-2</v>
      </c>
      <c r="M6" s="344">
        <f t="shared" si="2"/>
        <v>5.5642500695492814E-2</v>
      </c>
      <c r="N6" s="344">
        <f t="shared" si="2"/>
        <v>5.5642500695492814E-2</v>
      </c>
      <c r="O6" s="344">
        <f t="shared" si="2"/>
        <v>5.5642500695492814E-2</v>
      </c>
    </row>
    <row r="7" spans="2:15" x14ac:dyDescent="0.25">
      <c r="B7" s="345" t="s">
        <v>306</v>
      </c>
      <c r="C7" s="346">
        <f>(1+$C$13)^(1/12)</f>
        <v>1.006911150894966</v>
      </c>
      <c r="D7" s="346">
        <f t="shared" ref="D7:O7" si="3">(1+$C$13)^(1/12)</f>
        <v>1.006911150894966</v>
      </c>
      <c r="E7" s="346">
        <f t="shared" si="3"/>
        <v>1.006911150894966</v>
      </c>
      <c r="F7" s="346">
        <f t="shared" si="3"/>
        <v>1.006911150894966</v>
      </c>
      <c r="G7" s="346">
        <f t="shared" si="3"/>
        <v>1.006911150894966</v>
      </c>
      <c r="H7" s="346">
        <f t="shared" si="3"/>
        <v>1.006911150894966</v>
      </c>
      <c r="I7" s="346">
        <f t="shared" si="3"/>
        <v>1.006911150894966</v>
      </c>
      <c r="J7" s="346">
        <f t="shared" si="3"/>
        <v>1.006911150894966</v>
      </c>
      <c r="K7" s="346">
        <f t="shared" si="3"/>
        <v>1.006911150894966</v>
      </c>
      <c r="L7" s="346">
        <f t="shared" si="3"/>
        <v>1.006911150894966</v>
      </c>
      <c r="M7" s="346">
        <f t="shared" si="3"/>
        <v>1.006911150894966</v>
      </c>
      <c r="N7" s="346">
        <f t="shared" si="3"/>
        <v>1.006911150894966</v>
      </c>
      <c r="O7" s="346">
        <f t="shared" si="3"/>
        <v>1.006911150894966</v>
      </c>
    </row>
    <row r="8" spans="2:15" x14ac:dyDescent="0.25">
      <c r="B8" s="343" t="s">
        <v>307</v>
      </c>
      <c r="C8" s="347">
        <f>C14/365*15</f>
        <v>38056724.419967212</v>
      </c>
      <c r="D8" s="347">
        <f>C14/12</f>
        <v>77170580.073822394</v>
      </c>
      <c r="E8" s="347">
        <f>D8</f>
        <v>77170580.073822394</v>
      </c>
      <c r="F8" s="347">
        <f t="shared" ref="F8:O8" si="4">E8</f>
        <v>77170580.073822394</v>
      </c>
      <c r="G8" s="347">
        <f t="shared" si="4"/>
        <v>77170580.073822394</v>
      </c>
      <c r="H8" s="347">
        <f t="shared" si="4"/>
        <v>77170580.073822394</v>
      </c>
      <c r="I8" s="347">
        <f t="shared" si="4"/>
        <v>77170580.073822394</v>
      </c>
      <c r="J8" s="347">
        <f t="shared" si="4"/>
        <v>77170580.073822394</v>
      </c>
      <c r="K8" s="347">
        <f t="shared" si="4"/>
        <v>77170580.073822394</v>
      </c>
      <c r="L8" s="347">
        <f t="shared" si="4"/>
        <v>77170580.073822394</v>
      </c>
      <c r="M8" s="347">
        <f t="shared" si="4"/>
        <v>77170580.073822394</v>
      </c>
      <c r="N8" s="347">
        <f t="shared" si="4"/>
        <v>77170580.073822394</v>
      </c>
      <c r="O8" s="347">
        <f t="shared" si="4"/>
        <v>77170580.073822394</v>
      </c>
    </row>
    <row r="9" spans="2:15" x14ac:dyDescent="0.25">
      <c r="B9" s="345" t="s">
        <v>305</v>
      </c>
      <c r="C9" s="348">
        <f>C8*C6*0.25</f>
        <v>529392.82875155099</v>
      </c>
      <c r="D9" s="348">
        <f>(D8*D6)*0.75</f>
        <v>3220473.0415719347</v>
      </c>
      <c r="E9" s="348">
        <f>E8*E6</f>
        <v>4293964.0554292463</v>
      </c>
      <c r="F9" s="348">
        <f t="shared" ref="F9:K9" si="5">F8*F6</f>
        <v>4293964.0554292463</v>
      </c>
      <c r="G9" s="348">
        <f t="shared" si="5"/>
        <v>4293964.0554292463</v>
      </c>
      <c r="H9" s="348">
        <f t="shared" si="5"/>
        <v>4293964.0554292463</v>
      </c>
      <c r="I9" s="348">
        <f t="shared" si="5"/>
        <v>4293964.0554292463</v>
      </c>
      <c r="J9" s="348">
        <f t="shared" si="5"/>
        <v>4293964.0554292463</v>
      </c>
      <c r="K9" s="348">
        <f t="shared" si="5"/>
        <v>4293964.0554292463</v>
      </c>
      <c r="L9" s="348">
        <f>L8*L6</f>
        <v>4293964.0554292463</v>
      </c>
      <c r="M9" s="348">
        <f>M8*M6</f>
        <v>4293964.0554292463</v>
      </c>
      <c r="N9" s="348">
        <f>N8*N6</f>
        <v>4293964.0554292463</v>
      </c>
      <c r="O9" s="348">
        <f>O8*O6*0.5</f>
        <v>2146982.0277146231</v>
      </c>
    </row>
    <row r="10" spans="2:15" x14ac:dyDescent="0.25">
      <c r="B10" s="343" t="s">
        <v>308</v>
      </c>
      <c r="C10" s="344">
        <f>+(1+((C7-1)/2))</f>
        <v>1.003455575447483</v>
      </c>
      <c r="D10" s="344">
        <f t="shared" ref="D10:K10" si="6">(1+((D7-1)/2))</f>
        <v>1.003455575447483</v>
      </c>
      <c r="E10" s="344">
        <f t="shared" si="6"/>
        <v>1.003455575447483</v>
      </c>
      <c r="F10" s="344">
        <f t="shared" si="6"/>
        <v>1.003455575447483</v>
      </c>
      <c r="G10" s="344">
        <f t="shared" si="6"/>
        <v>1.003455575447483</v>
      </c>
      <c r="H10" s="344">
        <f t="shared" si="6"/>
        <v>1.003455575447483</v>
      </c>
      <c r="I10" s="344">
        <f t="shared" si="6"/>
        <v>1.003455575447483</v>
      </c>
      <c r="J10" s="344">
        <f t="shared" si="6"/>
        <v>1.003455575447483</v>
      </c>
      <c r="K10" s="344">
        <f t="shared" si="6"/>
        <v>1.003455575447483</v>
      </c>
      <c r="L10" s="344">
        <f>(1+((L7-1)/2))</f>
        <v>1.003455575447483</v>
      </c>
      <c r="M10" s="344">
        <f t="shared" ref="M10:O10" si="7">(1+((M7-1)/2))</f>
        <v>1.003455575447483</v>
      </c>
      <c r="N10" s="344">
        <f t="shared" si="7"/>
        <v>1.003455575447483</v>
      </c>
      <c r="O10" s="344">
        <f t="shared" si="7"/>
        <v>1.003455575447483</v>
      </c>
    </row>
    <row r="11" spans="2:15" x14ac:dyDescent="0.25">
      <c r="B11" s="345" t="s">
        <v>306</v>
      </c>
      <c r="C11" s="346">
        <f>C10</f>
        <v>1.003455575447483</v>
      </c>
      <c r="D11" s="346">
        <f t="shared" ref="D11:O11" si="8">D7</f>
        <v>1.006911150894966</v>
      </c>
      <c r="E11" s="346">
        <f t="shared" si="8"/>
        <v>1.006911150894966</v>
      </c>
      <c r="F11" s="346">
        <f t="shared" si="8"/>
        <v>1.006911150894966</v>
      </c>
      <c r="G11" s="346">
        <f t="shared" si="8"/>
        <v>1.006911150894966</v>
      </c>
      <c r="H11" s="346">
        <f t="shared" si="8"/>
        <v>1.006911150894966</v>
      </c>
      <c r="I11" s="346">
        <f t="shared" si="8"/>
        <v>1.006911150894966</v>
      </c>
      <c r="J11" s="346">
        <f t="shared" si="8"/>
        <v>1.006911150894966</v>
      </c>
      <c r="K11" s="346">
        <f t="shared" si="8"/>
        <v>1.006911150894966</v>
      </c>
      <c r="L11" s="346">
        <f t="shared" si="8"/>
        <v>1.006911150894966</v>
      </c>
      <c r="M11" s="346">
        <f t="shared" si="8"/>
        <v>1.006911150894966</v>
      </c>
      <c r="N11" s="346">
        <f t="shared" si="8"/>
        <v>1.006911150894966</v>
      </c>
      <c r="O11" s="346">
        <f t="shared" si="8"/>
        <v>1.006911150894966</v>
      </c>
    </row>
    <row r="12" spans="2:15" x14ac:dyDescent="0.25">
      <c r="B12" s="349" t="s">
        <v>309</v>
      </c>
      <c r="C12" s="350">
        <f>C9*C11</f>
        <v>531222.18561265839</v>
      </c>
      <c r="D12" s="350">
        <f>(C12*D11)+(D9*D10)</f>
        <v>3766495.1714398526</v>
      </c>
      <c r="E12" s="350">
        <f>(D12*E11)+(E9*E10)</f>
        <v>8101328.1601063963</v>
      </c>
      <c r="F12" s="350">
        <f>(E12*F11)+(F9*F10)</f>
        <v>12466119.833662091</v>
      </c>
      <c r="G12" s="350">
        <f t="shared" ref="G12:O12" si="9">(F12*G11)+(G9*G10)</f>
        <v>16861077.241098821</v>
      </c>
      <c r="H12" s="350">
        <f t="shared" si="9"/>
        <v>21286408.862355292</v>
      </c>
      <c r="I12" s="350">
        <f t="shared" si="9"/>
        <v>25742324.618206531</v>
      </c>
      <c r="J12" s="350">
        <f t="shared" si="9"/>
        <v>30229035.880221717</v>
      </c>
      <c r="K12" s="350">
        <f t="shared" si="9"/>
        <v>34746755.480790831</v>
      </c>
      <c r="L12" s="350">
        <f t="shared" si="9"/>
        <v>39295697.723220624</v>
      </c>
      <c r="M12" s="350">
        <f t="shared" si="9"/>
        <v>43876078.391900331</v>
      </c>
      <c r="N12" s="350">
        <f t="shared" si="9"/>
        <v>48488114.762537673</v>
      </c>
      <c r="O12" s="350">
        <f t="shared" si="9"/>
        <v>50977624.52636978</v>
      </c>
    </row>
    <row r="13" spans="2:15" x14ac:dyDescent="0.25">
      <c r="B13" s="353" t="s">
        <v>310</v>
      </c>
      <c r="C13" s="354">
        <v>8.616E-2</v>
      </c>
      <c r="D13" s="355"/>
      <c r="E13" s="355"/>
      <c r="F13" s="355"/>
      <c r="G13" s="355"/>
      <c r="H13" s="355"/>
      <c r="I13" s="355"/>
      <c r="J13" s="355"/>
      <c r="K13" s="355"/>
      <c r="L13" s="355"/>
      <c r="M13" s="355"/>
      <c r="N13" s="355"/>
      <c r="O13" s="355"/>
    </row>
    <row r="14" spans="2:15" ht="30" x14ac:dyDescent="0.25">
      <c r="B14" s="356" t="s">
        <v>311</v>
      </c>
      <c r="C14" s="357">
        <v>926046960.88586879</v>
      </c>
    </row>
    <row r="15" spans="2:15" x14ac:dyDescent="0.25">
      <c r="B15" s="338" t="s">
        <v>334</v>
      </c>
      <c r="C15" s="360" t="s">
        <v>85</v>
      </c>
    </row>
    <row r="17" spans="2:15" x14ac:dyDescent="0.25">
      <c r="B17" s="338" t="s">
        <v>335</v>
      </c>
    </row>
    <row r="18" spans="2:15" x14ac:dyDescent="0.25">
      <c r="B18" s="340" t="s">
        <v>89</v>
      </c>
      <c r="C18" s="341">
        <v>43952</v>
      </c>
      <c r="D18" s="341">
        <v>43983</v>
      </c>
      <c r="E18" s="341">
        <v>44013</v>
      </c>
      <c r="F18" s="341">
        <v>44044</v>
      </c>
      <c r="G18" s="341">
        <v>44075</v>
      </c>
      <c r="H18" s="341">
        <v>44105</v>
      </c>
      <c r="I18" s="341">
        <v>44136</v>
      </c>
      <c r="J18" s="341">
        <v>44166</v>
      </c>
      <c r="K18" s="341">
        <v>44197</v>
      </c>
      <c r="L18" s="341">
        <v>44228</v>
      </c>
      <c r="M18" s="341">
        <v>44256</v>
      </c>
      <c r="N18" s="341">
        <v>44287</v>
      </c>
      <c r="O18" s="341">
        <v>44317</v>
      </c>
    </row>
    <row r="19" spans="2:15" ht="30" x14ac:dyDescent="0.25">
      <c r="B19" s="343" t="s">
        <v>318</v>
      </c>
      <c r="C19" s="344">
        <v>5.4996462610057151</v>
      </c>
      <c r="D19" s="344">
        <f>$C$4</f>
        <v>5.4996462610057151</v>
      </c>
      <c r="E19" s="344">
        <f t="shared" ref="E19:O19" si="10">$C$4</f>
        <v>5.4996462610057151</v>
      </c>
      <c r="F19" s="344">
        <f t="shared" si="10"/>
        <v>5.4996462610057151</v>
      </c>
      <c r="G19" s="344">
        <f t="shared" si="10"/>
        <v>5.4996462610057151</v>
      </c>
      <c r="H19" s="344">
        <f t="shared" si="10"/>
        <v>5.4996462610057151</v>
      </c>
      <c r="I19" s="344">
        <f t="shared" si="10"/>
        <v>5.4996462610057151</v>
      </c>
      <c r="J19" s="344">
        <f t="shared" si="10"/>
        <v>5.4996462610057151</v>
      </c>
      <c r="K19" s="344">
        <f t="shared" si="10"/>
        <v>5.4996462610057151</v>
      </c>
      <c r="L19" s="344">
        <f t="shared" si="10"/>
        <v>5.4996462610057151</v>
      </c>
      <c r="M19" s="344">
        <f t="shared" si="10"/>
        <v>5.4996462610057151</v>
      </c>
      <c r="N19" s="344">
        <f t="shared" si="10"/>
        <v>5.4996462610057151</v>
      </c>
      <c r="O19" s="344">
        <f t="shared" si="10"/>
        <v>5.4996462610057151</v>
      </c>
    </row>
    <row r="20" spans="2:15" x14ac:dyDescent="0.25">
      <c r="B20" s="365" t="s">
        <v>319</v>
      </c>
      <c r="C20" s="346">
        <v>5.4440037603102223</v>
      </c>
      <c r="D20" s="346">
        <f>$C$5</f>
        <v>5.4440037603102223</v>
      </c>
      <c r="E20" s="346">
        <f t="shared" ref="E20:O20" si="11">$C$5</f>
        <v>5.4440037603102223</v>
      </c>
      <c r="F20" s="346">
        <f t="shared" si="11"/>
        <v>5.4440037603102223</v>
      </c>
      <c r="G20" s="346">
        <f t="shared" si="11"/>
        <v>5.4440037603102223</v>
      </c>
      <c r="H20" s="346">
        <f t="shared" si="11"/>
        <v>5.4440037603102223</v>
      </c>
      <c r="I20" s="346">
        <f t="shared" si="11"/>
        <v>5.4440037603102223</v>
      </c>
      <c r="J20" s="346">
        <f t="shared" si="11"/>
        <v>5.4440037603102223</v>
      </c>
      <c r="K20" s="346">
        <f t="shared" si="11"/>
        <v>5.4440037603102223</v>
      </c>
      <c r="L20" s="346">
        <f t="shared" si="11"/>
        <v>5.4440037603102223</v>
      </c>
      <c r="M20" s="346">
        <f t="shared" si="11"/>
        <v>5.4440037603102223</v>
      </c>
      <c r="N20" s="346">
        <f t="shared" si="11"/>
        <v>5.4440037603102223</v>
      </c>
      <c r="O20" s="346">
        <f t="shared" si="11"/>
        <v>5.4440037603102223</v>
      </c>
    </row>
    <row r="21" spans="2:15" x14ac:dyDescent="0.25">
      <c r="B21" s="343" t="s">
        <v>320</v>
      </c>
      <c r="C21" s="344">
        <f>C19-C20</f>
        <v>5.5642500695492814E-2</v>
      </c>
      <c r="D21" s="344">
        <f t="shared" ref="D21:O21" si="12">D19-D20</f>
        <v>5.5642500695492814E-2</v>
      </c>
      <c r="E21" s="344">
        <f t="shared" si="12"/>
        <v>5.5642500695492814E-2</v>
      </c>
      <c r="F21" s="344">
        <f t="shared" si="12"/>
        <v>5.5642500695492814E-2</v>
      </c>
      <c r="G21" s="344">
        <f t="shared" si="12"/>
        <v>5.5642500695492814E-2</v>
      </c>
      <c r="H21" s="344">
        <f t="shared" si="12"/>
        <v>5.5642500695492814E-2</v>
      </c>
      <c r="I21" s="344">
        <f t="shared" si="12"/>
        <v>5.5642500695492814E-2</v>
      </c>
      <c r="J21" s="344">
        <f t="shared" si="12"/>
        <v>5.5642500695492814E-2</v>
      </c>
      <c r="K21" s="344">
        <f t="shared" si="12"/>
        <v>5.5642500695492814E-2</v>
      </c>
      <c r="L21" s="344">
        <f t="shared" si="12"/>
        <v>5.5642500695492814E-2</v>
      </c>
      <c r="M21" s="344">
        <f t="shared" si="12"/>
        <v>5.5642500695492814E-2</v>
      </c>
      <c r="N21" s="344">
        <f t="shared" si="12"/>
        <v>5.5642500695492814E-2</v>
      </c>
      <c r="O21" s="344">
        <f t="shared" si="12"/>
        <v>5.5642500695492814E-2</v>
      </c>
    </row>
    <row r="22" spans="2:15" x14ac:dyDescent="0.25">
      <c r="B22" s="345" t="s">
        <v>306</v>
      </c>
      <c r="C22" s="346">
        <f>(1+$C$29)^(1/12)</f>
        <v>1.0102774724116572</v>
      </c>
      <c r="D22" s="346">
        <f t="shared" ref="D22:O22" si="13">(1+$C$29)^(1/12)</f>
        <v>1.0102774724116572</v>
      </c>
      <c r="E22" s="346">
        <f t="shared" si="13"/>
        <v>1.0102774724116572</v>
      </c>
      <c r="F22" s="346">
        <f t="shared" si="13"/>
        <v>1.0102774724116572</v>
      </c>
      <c r="G22" s="346">
        <f t="shared" si="13"/>
        <v>1.0102774724116572</v>
      </c>
      <c r="H22" s="346">
        <f t="shared" si="13"/>
        <v>1.0102774724116572</v>
      </c>
      <c r="I22" s="346">
        <f t="shared" si="13"/>
        <v>1.0102774724116572</v>
      </c>
      <c r="J22" s="346">
        <f t="shared" si="13"/>
        <v>1.0102774724116572</v>
      </c>
      <c r="K22" s="346">
        <f t="shared" si="13"/>
        <v>1.0102774724116572</v>
      </c>
      <c r="L22" s="346">
        <f t="shared" si="13"/>
        <v>1.0102774724116572</v>
      </c>
      <c r="M22" s="346">
        <f t="shared" si="13"/>
        <v>1.0102774724116572</v>
      </c>
      <c r="N22" s="346">
        <f t="shared" si="13"/>
        <v>1.0102774724116572</v>
      </c>
      <c r="O22" s="346">
        <f t="shared" si="13"/>
        <v>1.0102774724116572</v>
      </c>
    </row>
    <row r="23" spans="2:15" x14ac:dyDescent="0.25">
      <c r="B23" s="361" t="s">
        <v>307</v>
      </c>
      <c r="C23" s="347">
        <v>36807590.322580643</v>
      </c>
      <c r="D23" s="347">
        <v>70561704</v>
      </c>
      <c r="E23" s="347">
        <v>72452443</v>
      </c>
      <c r="F23" s="347">
        <v>73558066</v>
      </c>
      <c r="G23" s="347">
        <v>76924304</v>
      </c>
      <c r="H23" s="347">
        <v>76563592</v>
      </c>
      <c r="I23" s="347">
        <v>78492482</v>
      </c>
      <c r="J23" s="347">
        <v>75920258</v>
      </c>
      <c r="K23" s="347">
        <v>77906526</v>
      </c>
      <c r="L23" s="347">
        <v>73168035</v>
      </c>
      <c r="M23" s="347">
        <v>76933898</v>
      </c>
      <c r="N23" s="347">
        <v>78440507</v>
      </c>
      <c r="O23" s="347">
        <v>76057127</v>
      </c>
    </row>
    <row r="24" spans="2:15" x14ac:dyDescent="0.25">
      <c r="B24" s="345" t="s">
        <v>305</v>
      </c>
      <c r="C24" s="348">
        <f>C23*C21*0.25</f>
        <v>512016.59253090201</v>
      </c>
      <c r="D24" s="348">
        <f>(D23*D21)*0.75</f>
        <v>2944672.2479213686</v>
      </c>
      <c r="E24" s="348">
        <f>E23*E21</f>
        <v>4031435.1100176536</v>
      </c>
      <c r="F24" s="348">
        <f t="shared" ref="F24:K24" si="14">F23*F21</f>
        <v>4092954.7385641062</v>
      </c>
      <c r="G24" s="348">
        <f t="shared" si="14"/>
        <v>4280260.6388203008</v>
      </c>
      <c r="H24" s="348">
        <f t="shared" si="14"/>
        <v>4260189.7211094284</v>
      </c>
      <c r="I24" s="348">
        <f t="shared" si="14"/>
        <v>4367517.9842759576</v>
      </c>
      <c r="J24" s="348">
        <f t="shared" si="14"/>
        <v>4224393.0085669942</v>
      </c>
      <c r="K24" s="348">
        <f t="shared" si="14"/>
        <v>4334913.9271384291</v>
      </c>
      <c r="L24" s="348">
        <f>L23*L21</f>
        <v>4071252.4383753426</v>
      </c>
      <c r="M24" s="348">
        <f>M23*M21</f>
        <v>4280794.472971973</v>
      </c>
      <c r="N24" s="348">
        <f>N23*N21</f>
        <v>4364625.965302309</v>
      </c>
      <c r="O24" s="348">
        <f>O23*O21*0.5</f>
        <v>2116004.3709973427</v>
      </c>
    </row>
    <row r="25" spans="2:15" x14ac:dyDescent="0.25">
      <c r="B25" s="343" t="s">
        <v>308</v>
      </c>
      <c r="C25" s="344">
        <f>+(1+((C22-1)/2))</f>
        <v>1.0051387362058286</v>
      </c>
      <c r="D25" s="344">
        <f t="shared" ref="D25:K25" si="15">(1+((D22-1)/2))</f>
        <v>1.0051387362058286</v>
      </c>
      <c r="E25" s="344">
        <f t="shared" si="15"/>
        <v>1.0051387362058286</v>
      </c>
      <c r="F25" s="344">
        <f t="shared" si="15"/>
        <v>1.0051387362058286</v>
      </c>
      <c r="G25" s="344">
        <f t="shared" si="15"/>
        <v>1.0051387362058286</v>
      </c>
      <c r="H25" s="344">
        <f t="shared" si="15"/>
        <v>1.0051387362058286</v>
      </c>
      <c r="I25" s="344">
        <f t="shared" si="15"/>
        <v>1.0051387362058286</v>
      </c>
      <c r="J25" s="344">
        <f t="shared" si="15"/>
        <v>1.0051387362058286</v>
      </c>
      <c r="K25" s="344">
        <f t="shared" si="15"/>
        <v>1.0051387362058286</v>
      </c>
      <c r="L25" s="344">
        <f>(1+((L22-1)/2))</f>
        <v>1.0051387362058286</v>
      </c>
      <c r="M25" s="344">
        <f t="shared" ref="M25:N25" si="16">(1+((M22-1)/2))</f>
        <v>1.0051387362058286</v>
      </c>
      <c r="N25" s="344">
        <f t="shared" si="16"/>
        <v>1.0051387362058286</v>
      </c>
      <c r="O25" s="344">
        <v>1</v>
      </c>
    </row>
    <row r="26" spans="2:15" x14ac:dyDescent="0.25">
      <c r="B26" s="345" t="s">
        <v>306</v>
      </c>
      <c r="C26" s="346">
        <f>C25</f>
        <v>1.0051387362058286</v>
      </c>
      <c r="D26" s="346">
        <f t="shared" ref="D26:N26" si="17">D22</f>
        <v>1.0102774724116572</v>
      </c>
      <c r="E26" s="346">
        <f t="shared" si="17"/>
        <v>1.0102774724116572</v>
      </c>
      <c r="F26" s="346">
        <f t="shared" si="17"/>
        <v>1.0102774724116572</v>
      </c>
      <c r="G26" s="346">
        <f t="shared" si="17"/>
        <v>1.0102774724116572</v>
      </c>
      <c r="H26" s="346">
        <f t="shared" si="17"/>
        <v>1.0102774724116572</v>
      </c>
      <c r="I26" s="346">
        <f t="shared" si="17"/>
        <v>1.0102774724116572</v>
      </c>
      <c r="J26" s="346">
        <f t="shared" si="17"/>
        <v>1.0102774724116572</v>
      </c>
      <c r="K26" s="346">
        <f t="shared" si="17"/>
        <v>1.0102774724116572</v>
      </c>
      <c r="L26" s="346">
        <f t="shared" si="17"/>
        <v>1.0102774724116572</v>
      </c>
      <c r="M26" s="346">
        <f t="shared" si="17"/>
        <v>1.0102774724116572</v>
      </c>
      <c r="N26" s="346">
        <f t="shared" si="17"/>
        <v>1.0102774724116572</v>
      </c>
      <c r="O26" s="346">
        <v>1</v>
      </c>
    </row>
    <row r="27" spans="2:15" x14ac:dyDescent="0.25">
      <c r="B27" s="361" t="s">
        <v>27</v>
      </c>
      <c r="C27" s="359">
        <v>-3.8E-3</v>
      </c>
      <c r="D27" s="359">
        <v>2.5999999999999999E-3</v>
      </c>
      <c r="E27" s="359">
        <v>3.5999999999999999E-3</v>
      </c>
      <c r="F27" s="359">
        <v>2.3999999999999998E-3</v>
      </c>
      <c r="G27" s="359">
        <v>6.4000000000000003E-3</v>
      </c>
      <c r="H27" s="359">
        <v>8.6E-3</v>
      </c>
      <c r="I27" s="359">
        <v>8.8999999999999999E-3</v>
      </c>
      <c r="J27" s="359">
        <v>1.3500000000000002E-2</v>
      </c>
      <c r="K27" s="359">
        <v>2.5000000000000001E-3</v>
      </c>
      <c r="L27" s="359">
        <v>8.6E-3</v>
      </c>
      <c r="M27" s="359">
        <v>9.300000000000001E-3</v>
      </c>
      <c r="N27" s="359">
        <v>3.0999999999999999E-3</v>
      </c>
      <c r="O27" s="359">
        <v>8.3000000000000001E-3</v>
      </c>
    </row>
    <row r="28" spans="2:15" x14ac:dyDescent="0.25">
      <c r="B28" s="349" t="s">
        <v>305</v>
      </c>
      <c r="C28" s="350">
        <f>(C24*C26)*(1+C27)</f>
        <v>512692.04943214043</v>
      </c>
      <c r="D28" s="350">
        <f>((C28*D26)+(D24*D25))*(1+D27)</f>
        <v>3486807.5596029852</v>
      </c>
      <c r="E28" s="350">
        <f t="shared" ref="E28:O28" si="18">((D28*E26)+(E24*E25))*(1+E27)</f>
        <v>7602063.980671363</v>
      </c>
      <c r="F28" s="350">
        <f t="shared" si="18"/>
        <v>11822487.371980602</v>
      </c>
      <c r="G28" s="350">
        <f t="shared" si="18"/>
        <v>16350224.418863766</v>
      </c>
      <c r="H28" s="350">
        <f t="shared" si="18"/>
        <v>20979228.079485156</v>
      </c>
      <c r="I28" s="350">
        <f t="shared" si="18"/>
        <v>25812507.771278106</v>
      </c>
      <c r="J28" s="350">
        <f t="shared" si="18"/>
        <v>30733268.755769026</v>
      </c>
      <c r="K28" s="350">
        <f t="shared" si="18"/>
        <v>35494834.781270981</v>
      </c>
      <c r="L28" s="350">
        <f t="shared" si="18"/>
        <v>40295391.024451017</v>
      </c>
      <c r="M28" s="350">
        <f t="shared" si="18"/>
        <v>45430932.699248746</v>
      </c>
      <c r="N28" s="350">
        <f t="shared" si="18"/>
        <v>50440785.681175016</v>
      </c>
      <c r="O28" s="350">
        <f t="shared" si="18"/>
        <v>52993011.409605384</v>
      </c>
    </row>
    <row r="29" spans="2:15" x14ac:dyDescent="0.25">
      <c r="B29" s="362" t="s">
        <v>316</v>
      </c>
      <c r="C29" s="354">
        <v>0.13054545454545458</v>
      </c>
      <c r="D29" s="355"/>
      <c r="E29" s="355"/>
      <c r="F29" s="355"/>
      <c r="G29" s="355"/>
      <c r="H29" s="355"/>
      <c r="I29" s="355"/>
      <c r="J29" s="355"/>
      <c r="K29" s="355"/>
      <c r="L29" s="355"/>
      <c r="M29" s="355"/>
      <c r="N29" s="355"/>
      <c r="O29" s="355"/>
    </row>
    <row r="31" spans="2:15" x14ac:dyDescent="0.25">
      <c r="B31" s="338" t="s">
        <v>315</v>
      </c>
    </row>
  </sheetData>
  <pageMargins left="0.511811024" right="0.511811024" top="0.78740157499999996" bottom="0.78740157499999996" header="0.31496062000000002" footer="0.31496062000000002"/>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11A9-B775-4171-9E7B-BD1FB22DA8E7}">
  <dimension ref="B2:I21"/>
  <sheetViews>
    <sheetView topLeftCell="A10" zoomScaleNormal="100" workbookViewId="0">
      <selection activeCell="E19" sqref="E19"/>
    </sheetView>
  </sheetViews>
  <sheetFormatPr defaultRowHeight="15" x14ac:dyDescent="0.25"/>
  <cols>
    <col min="1" max="1" width="2" style="366" customWidth="1"/>
    <col min="2" max="2" width="32.42578125" style="366" customWidth="1"/>
    <col min="3" max="3" width="10.28515625" style="366" customWidth="1"/>
    <col min="4" max="4" width="15.28515625" style="366" customWidth="1"/>
    <col min="5" max="5" width="20" style="366" customWidth="1"/>
    <col min="6" max="6" width="13.5703125" style="366" customWidth="1"/>
    <col min="7" max="7" width="11.85546875" style="366" customWidth="1"/>
    <col min="8" max="8" width="12.28515625" style="366" bestFit="1" customWidth="1"/>
    <col min="9" max="9" width="10.5703125" style="366" customWidth="1"/>
    <col min="10" max="16384" width="9.140625" style="366"/>
  </cols>
  <sheetData>
    <row r="2" spans="2:9" x14ac:dyDescent="0.25">
      <c r="B2" s="495" t="s">
        <v>336</v>
      </c>
      <c r="C2" s="495"/>
      <c r="D2" s="495"/>
      <c r="E2" s="495"/>
      <c r="F2" s="495"/>
      <c r="G2" s="495"/>
      <c r="H2" s="495"/>
    </row>
    <row r="3" spans="2:9" x14ac:dyDescent="0.25">
      <c r="B3" s="496" t="s">
        <v>103</v>
      </c>
      <c r="C3" s="498">
        <v>2017</v>
      </c>
      <c r="D3" s="499"/>
      <c r="E3" s="498">
        <v>2018</v>
      </c>
      <c r="F3" s="499"/>
      <c r="G3" s="498">
        <v>2019</v>
      </c>
      <c r="H3" s="499"/>
      <c r="I3" s="489" t="s">
        <v>243</v>
      </c>
    </row>
    <row r="4" spans="2:9" ht="30" x14ac:dyDescent="0.25">
      <c r="B4" s="497"/>
      <c r="C4" s="367" t="s">
        <v>321</v>
      </c>
      <c r="D4" s="367" t="s">
        <v>322</v>
      </c>
      <c r="E4" s="367" t="s">
        <v>321</v>
      </c>
      <c r="F4" s="367" t="s">
        <v>322</v>
      </c>
      <c r="G4" s="367" t="s">
        <v>321</v>
      </c>
      <c r="H4" s="367" t="s">
        <v>322</v>
      </c>
      <c r="I4" s="490"/>
    </row>
    <row r="5" spans="2:9" ht="45" x14ac:dyDescent="0.25">
      <c r="B5" s="368" t="s">
        <v>323</v>
      </c>
      <c r="C5" s="369">
        <v>228518</v>
      </c>
      <c r="D5" s="369">
        <v>82267</v>
      </c>
      <c r="E5" s="369">
        <v>291250</v>
      </c>
      <c r="F5" s="369">
        <v>104850</v>
      </c>
      <c r="G5" s="369">
        <v>363471</v>
      </c>
      <c r="H5" s="369">
        <v>130850</v>
      </c>
      <c r="I5" s="369">
        <v>1201206</v>
      </c>
    </row>
    <row r="6" spans="2:9" x14ac:dyDescent="0.25">
      <c r="B6" s="370" t="s">
        <v>324</v>
      </c>
      <c r="C6" s="369">
        <v>165090</v>
      </c>
      <c r="D6" s="369">
        <v>62811</v>
      </c>
      <c r="E6" s="369">
        <v>197544</v>
      </c>
      <c r="F6" s="369">
        <v>74971</v>
      </c>
      <c r="G6" s="369">
        <v>271346</v>
      </c>
      <c r="H6" s="369">
        <v>102504</v>
      </c>
      <c r="I6" s="369">
        <v>874266</v>
      </c>
    </row>
    <row r="7" spans="2:9" x14ac:dyDescent="0.25">
      <c r="B7" s="371" t="s">
        <v>325</v>
      </c>
      <c r="C7" s="372">
        <f>C5-C6</f>
        <v>63428</v>
      </c>
      <c r="D7" s="372">
        <f t="shared" ref="D7:H7" si="0">D5-D6</f>
        <v>19456</v>
      </c>
      <c r="E7" s="372">
        <f t="shared" si="0"/>
        <v>93706</v>
      </c>
      <c r="F7" s="372">
        <f t="shared" si="0"/>
        <v>29879</v>
      </c>
      <c r="G7" s="372">
        <f t="shared" si="0"/>
        <v>92125</v>
      </c>
      <c r="H7" s="372">
        <f t="shared" si="0"/>
        <v>28346</v>
      </c>
      <c r="I7" s="372">
        <f>C7+D7+E7+F7+G7+H7</f>
        <v>326940</v>
      </c>
    </row>
    <row r="9" spans="2:9" x14ac:dyDescent="0.25">
      <c r="B9" s="485" t="s">
        <v>326</v>
      </c>
      <c r="C9" s="486"/>
      <c r="D9" s="372">
        <f>C7+D7</f>
        <v>82884</v>
      </c>
      <c r="E9" s="372">
        <f>E7+F7</f>
        <v>123585</v>
      </c>
      <c r="F9" s="372">
        <f>G7+H7</f>
        <v>120471</v>
      </c>
      <c r="G9" s="372">
        <f>D9+E9+F9</f>
        <v>326940</v>
      </c>
    </row>
    <row r="10" spans="2:9" x14ac:dyDescent="0.25">
      <c r="D10" s="487" t="s">
        <v>327</v>
      </c>
      <c r="E10" s="487" t="s">
        <v>328</v>
      </c>
      <c r="F10" s="487" t="s">
        <v>329</v>
      </c>
      <c r="G10" s="491">
        <v>0</v>
      </c>
    </row>
    <row r="11" spans="2:9" x14ac:dyDescent="0.25">
      <c r="B11" s="366" t="s">
        <v>330</v>
      </c>
      <c r="C11" s="366" t="s">
        <v>27</v>
      </c>
      <c r="D11" s="488"/>
      <c r="E11" s="488"/>
      <c r="F11" s="488"/>
      <c r="G11" s="492"/>
    </row>
    <row r="12" spans="2:9" x14ac:dyDescent="0.25">
      <c r="D12" s="488"/>
      <c r="E12" s="488"/>
      <c r="F12" s="488"/>
      <c r="G12" s="492"/>
    </row>
    <row r="13" spans="2:9" x14ac:dyDescent="0.25">
      <c r="B13" s="494" t="s">
        <v>331</v>
      </c>
      <c r="C13" s="494"/>
      <c r="D13" s="488"/>
      <c r="E13" s="488"/>
      <c r="F13" s="488"/>
      <c r="G13" s="492"/>
    </row>
    <row r="14" spans="2:9" ht="30.75" customHeight="1" x14ac:dyDescent="0.25">
      <c r="B14" s="494"/>
      <c r="C14" s="494"/>
      <c r="D14" s="488"/>
      <c r="E14" s="488"/>
      <c r="F14" s="488"/>
      <c r="G14" s="493"/>
    </row>
    <row r="15" spans="2:9" ht="26.25" customHeight="1" x14ac:dyDescent="0.25">
      <c r="B15" s="483" t="s">
        <v>332</v>
      </c>
      <c r="C15" s="483"/>
      <c r="D15" s="372">
        <v>90970.082384635083</v>
      </c>
      <c r="E15" s="372">
        <v>129729.99811900803</v>
      </c>
      <c r="F15" s="372">
        <v>123334.5939687411</v>
      </c>
      <c r="G15" s="372">
        <f>ROUND(SUM(D15:F15),0)</f>
        <v>344035</v>
      </c>
    </row>
    <row r="16" spans="2:9" x14ac:dyDescent="0.25">
      <c r="B16" s="373" t="s">
        <v>337</v>
      </c>
      <c r="C16" s="377" t="s">
        <v>85</v>
      </c>
    </row>
    <row r="19" spans="2:5" ht="31.5" customHeight="1" x14ac:dyDescent="0.25">
      <c r="B19" s="484" t="s">
        <v>333</v>
      </c>
      <c r="C19" s="484"/>
      <c r="D19" s="374">
        <v>1.0554301371649011</v>
      </c>
      <c r="E19" s="375">
        <f>G15*D19*1000</f>
        <v>363104907.23952675</v>
      </c>
    </row>
    <row r="21" spans="2:5" x14ac:dyDescent="0.25">
      <c r="B21" s="373" t="s">
        <v>338</v>
      </c>
      <c r="D21" s="376"/>
    </row>
  </sheetData>
  <mergeCells count="14">
    <mergeCell ref="I3:I4"/>
    <mergeCell ref="F10:F14"/>
    <mergeCell ref="G10:G14"/>
    <mergeCell ref="B13:C14"/>
    <mergeCell ref="B2:H2"/>
    <mergeCell ref="B3:B4"/>
    <mergeCell ref="C3:D3"/>
    <mergeCell ref="E3:F3"/>
    <mergeCell ref="G3:H3"/>
    <mergeCell ref="B15:C15"/>
    <mergeCell ref="B19:C19"/>
    <mergeCell ref="B9:C9"/>
    <mergeCell ref="D10:D14"/>
    <mergeCell ref="E10:E14"/>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96264-6118-4444-8BFD-E2369236676C}">
  <dimension ref="A2:BF72"/>
  <sheetViews>
    <sheetView zoomScaleNormal="100" workbookViewId="0">
      <selection activeCell="F13" sqref="F13"/>
    </sheetView>
  </sheetViews>
  <sheetFormatPr defaultRowHeight="15" x14ac:dyDescent="0.25"/>
  <cols>
    <col min="1" max="1" width="47.140625" bestFit="1" customWidth="1"/>
    <col min="2" max="4" width="17.85546875" customWidth="1"/>
    <col min="5" max="5" width="12.28515625" bestFit="1" customWidth="1"/>
    <col min="6" max="6" width="13.140625" bestFit="1" customWidth="1"/>
    <col min="7" max="7" width="14.7109375" bestFit="1" customWidth="1"/>
    <col min="8" max="58" width="13.140625" bestFit="1" customWidth="1"/>
  </cols>
  <sheetData>
    <row r="2" spans="1:14" x14ac:dyDescent="0.25">
      <c r="A2" s="1" t="s">
        <v>250</v>
      </c>
    </row>
    <row r="3" spans="1:14" x14ac:dyDescent="0.25">
      <c r="A3" s="500" t="s">
        <v>252</v>
      </c>
      <c r="B3" s="501"/>
      <c r="C3" s="501"/>
      <c r="D3" s="501"/>
      <c r="E3" s="501"/>
      <c r="F3" s="501"/>
      <c r="G3" s="501"/>
      <c r="H3" s="45"/>
    </row>
    <row r="4" spans="1:14" ht="30" customHeight="1" x14ac:dyDescent="0.25">
      <c r="A4" s="46" t="s">
        <v>24</v>
      </c>
      <c r="B4" s="26" t="s">
        <v>244</v>
      </c>
      <c r="C4" s="26" t="s">
        <v>353</v>
      </c>
      <c r="D4" s="26" t="s">
        <v>354</v>
      </c>
      <c r="E4" s="46" t="s">
        <v>245</v>
      </c>
      <c r="F4" s="46" t="s">
        <v>246</v>
      </c>
      <c r="G4" s="46" t="s">
        <v>247</v>
      </c>
      <c r="H4" s="45"/>
      <c r="J4" s="383"/>
      <c r="K4" s="384" t="s">
        <v>339</v>
      </c>
      <c r="L4" s="385"/>
    </row>
    <row r="5" spans="1:14" ht="15.75" x14ac:dyDescent="0.25">
      <c r="A5" s="212" t="s">
        <v>253</v>
      </c>
      <c r="B5" s="221">
        <f t="shared" ref="B5:G5" si="0">B6</f>
        <v>1708762658.6800001</v>
      </c>
      <c r="C5" s="221">
        <f t="shared" si="0"/>
        <v>1690577120.7018383</v>
      </c>
      <c r="D5" s="221">
        <f t="shared" si="0"/>
        <v>1359458905.0124247</v>
      </c>
      <c r="E5" s="216">
        <f t="shared" si="0"/>
        <v>0.45877220906900001</v>
      </c>
      <c r="F5" s="216">
        <f t="shared" si="0"/>
        <v>0.52763585346825537</v>
      </c>
      <c r="G5" s="218">
        <f t="shared" si="0"/>
        <v>0.15010421956247599</v>
      </c>
      <c r="H5" s="45"/>
      <c r="J5" s="386"/>
      <c r="K5" s="387" t="s">
        <v>340</v>
      </c>
      <c r="L5" s="388"/>
    </row>
    <row r="6" spans="1:14" ht="15.75" x14ac:dyDescent="0.25">
      <c r="A6" s="224" t="s">
        <v>238</v>
      </c>
      <c r="B6" s="213">
        <f>'I-Parâmetros'!B89</f>
        <v>1708762658.6800001</v>
      </c>
      <c r="C6" s="222">
        <f>'A-Atualiz. C-Diferimento'!BE26</f>
        <v>1690577120.7018383</v>
      </c>
      <c r="D6" s="223">
        <f>S25</f>
        <v>1359458905.0124247</v>
      </c>
      <c r="E6" s="217">
        <f>'I-Parâmetros'!B31</f>
        <v>0.45877220906900001</v>
      </c>
      <c r="F6" s="219">
        <f>B26</f>
        <v>0.52763585346825537</v>
      </c>
      <c r="G6" s="220">
        <f>F6/E6-1</f>
        <v>0.15010421956247599</v>
      </c>
      <c r="H6" s="45"/>
      <c r="J6" s="386"/>
      <c r="K6" s="387" t="s">
        <v>341</v>
      </c>
      <c r="L6" s="388"/>
    </row>
    <row r="7" spans="1:14" ht="15.75" x14ac:dyDescent="0.25">
      <c r="A7" s="212" t="s">
        <v>254</v>
      </c>
      <c r="B7" s="221">
        <f>B8</f>
        <v>46915887.259999998</v>
      </c>
      <c r="C7" s="221">
        <f>C8</f>
        <v>48027237.075376995</v>
      </c>
      <c r="D7" s="221">
        <f>D8</f>
        <v>40144601.713935293</v>
      </c>
      <c r="E7" s="216">
        <f>E8</f>
        <v>1.19829658143917E-2</v>
      </c>
      <c r="F7" s="216">
        <f>F8</f>
        <v>1.3403924015382818E-2</v>
      </c>
      <c r="G7" s="218">
        <f>F7/E7-1</f>
        <v>0.11858151170593589</v>
      </c>
      <c r="H7" s="45"/>
      <c r="J7" s="386"/>
      <c r="K7" s="387"/>
      <c r="L7" s="388"/>
    </row>
    <row r="8" spans="1:14" ht="15.75" x14ac:dyDescent="0.25">
      <c r="A8" s="224" t="s">
        <v>349</v>
      </c>
      <c r="B8" s="213">
        <f>'I-Parâmetros'!B90</f>
        <v>46915887.259999998</v>
      </c>
      <c r="C8" s="222">
        <f>'A-Atualiz. C-ParcelaA-2020'!F6</f>
        <v>48027237.075376995</v>
      </c>
      <c r="D8" s="409">
        <f>S35</f>
        <v>40144601.713935293</v>
      </c>
      <c r="E8" s="217">
        <f>'I-Parâmetros'!B33</f>
        <v>1.19829658143917E-2</v>
      </c>
      <c r="F8" s="406">
        <f>B36</f>
        <v>1.3403924015382818E-2</v>
      </c>
      <c r="G8" s="220">
        <f>F8/E8-1</f>
        <v>0.11858151170593589</v>
      </c>
      <c r="H8" s="45"/>
      <c r="J8" s="389"/>
      <c r="K8" s="390"/>
      <c r="L8" s="388"/>
    </row>
    <row r="9" spans="1:14" ht="15.75" x14ac:dyDescent="0.25">
      <c r="A9" s="212" t="s">
        <v>255</v>
      </c>
      <c r="B9" s="221">
        <f>SUM(B10:B12)</f>
        <v>-116331786.48363021</v>
      </c>
      <c r="C9" s="221">
        <f>SUM(C10:C12)</f>
        <v>-120571542.92789251</v>
      </c>
      <c r="D9" s="221">
        <f>SUM(D10:D12)</f>
        <v>-108436662.77988493</v>
      </c>
      <c r="E9" s="216">
        <f>SUM(E10:E12)</f>
        <v>-3.5627496196389996E-2</v>
      </c>
      <c r="F9" s="216">
        <f>SUM(F10:F12)</f>
        <v>-4.2482020031083603E-2</v>
      </c>
      <c r="G9" s="218">
        <f>F9/E9-1</f>
        <v>0.19239420578166122</v>
      </c>
      <c r="H9" s="45"/>
      <c r="J9" s="389"/>
      <c r="K9" s="390"/>
      <c r="L9" s="388"/>
      <c r="M9" t="s">
        <v>342</v>
      </c>
      <c r="N9" t="s">
        <v>85</v>
      </c>
    </row>
    <row r="10" spans="1:14" ht="15.75" x14ac:dyDescent="0.25">
      <c r="A10" s="224" t="s">
        <v>240</v>
      </c>
      <c r="B10" s="213">
        <f>'I-Parâmetros'!B91</f>
        <v>176725588.99000001</v>
      </c>
      <c r="C10" s="222">
        <f>'A-Atualiz. C-Post.IRT2020'!O29</f>
        <v>189540352.90202886</v>
      </c>
      <c r="D10" s="409">
        <f>S47</f>
        <v>172370936.70453525</v>
      </c>
      <c r="E10" s="217">
        <f>'I-Parâmetros'!B35</f>
        <v>5.4123558486158019E-2</v>
      </c>
      <c r="F10" s="406">
        <f>B48</f>
        <v>6.752942591679674E-2</v>
      </c>
      <c r="G10" s="220">
        <f>F10/E10-1</f>
        <v>0.24769005966352409</v>
      </c>
      <c r="H10" s="45"/>
      <c r="J10" s="389"/>
      <c r="K10" s="390"/>
      <c r="L10" s="388"/>
      <c r="M10" t="s">
        <v>343</v>
      </c>
      <c r="N10" t="s">
        <v>85</v>
      </c>
    </row>
    <row r="11" spans="1:14" ht="15.75" x14ac:dyDescent="0.25">
      <c r="A11" s="208" t="s">
        <v>248</v>
      </c>
      <c r="B11" s="213">
        <f>'I-Parâmetros'!B92</f>
        <v>50977624.52636978</v>
      </c>
      <c r="C11" s="206">
        <f>'A-Atualiz. C-IGP-M'!O28</f>
        <v>52993011.409605384</v>
      </c>
      <c r="D11" s="410">
        <f>S59</f>
        <v>47706662.152817845</v>
      </c>
      <c r="E11" s="217">
        <f>'I-Parâmetros'!B36</f>
        <v>1.5612286020981948E-2</v>
      </c>
      <c r="F11" s="406">
        <f>B60</f>
        <v>1.8689946049945477E-2</v>
      </c>
      <c r="G11" s="220">
        <f t="shared" ref="G11:G12" si="1">F11/E11-1</f>
        <v>0.19713064600708341</v>
      </c>
      <c r="H11" s="45"/>
      <c r="J11" s="389"/>
      <c r="K11" s="390"/>
      <c r="L11" s="388"/>
      <c r="M11" t="s">
        <v>345</v>
      </c>
      <c r="N11" t="s">
        <v>85</v>
      </c>
    </row>
    <row r="12" spans="1:14" ht="15.75" x14ac:dyDescent="0.25">
      <c r="A12" s="208" t="s">
        <v>249</v>
      </c>
      <c r="B12" s="213">
        <f>-'I-Parâmetros'!B93</f>
        <v>-344035000</v>
      </c>
      <c r="C12" s="206">
        <f>-'A-Atualiz. C-IR e CSLL'!E19</f>
        <v>-363104907.23952675</v>
      </c>
      <c r="D12" s="410">
        <f>S71</f>
        <v>-328514261.63723803</v>
      </c>
      <c r="E12" s="217">
        <f>'I-Parâmetros'!B37</f>
        <v>-0.10536334070352996</v>
      </c>
      <c r="F12" s="408">
        <f>B72</f>
        <v>-0.12870139199782582</v>
      </c>
      <c r="G12" s="207">
        <f t="shared" si="1"/>
        <v>0.22150067697610476</v>
      </c>
      <c r="H12" s="45"/>
      <c r="J12" s="389"/>
      <c r="K12" s="390"/>
      <c r="L12" s="388"/>
      <c r="N12" t="s">
        <v>85</v>
      </c>
    </row>
    <row r="13" spans="1:14" ht="15.75" x14ac:dyDescent="0.25">
      <c r="A13" s="209" t="s">
        <v>256</v>
      </c>
      <c r="B13" s="214">
        <f>B5+B7+B9</f>
        <v>1639346759.4563699</v>
      </c>
      <c r="C13" s="214">
        <f>C5+C7+C9</f>
        <v>1618032814.8493228</v>
      </c>
      <c r="D13" s="214">
        <f>D5+D7+D9</f>
        <v>1291166843.946475</v>
      </c>
      <c r="E13" s="215">
        <f>E5+E7+E9</f>
        <v>0.4351276786870017</v>
      </c>
      <c r="F13" s="210">
        <f>F5+F7+F9</f>
        <v>0.4985577574525546</v>
      </c>
      <c r="G13" s="211">
        <f>F13/E13-1</f>
        <v>0.14577348643265631</v>
      </c>
      <c r="H13" s="45"/>
      <c r="J13" s="389"/>
      <c r="K13" s="390"/>
      <c r="L13" s="388"/>
      <c r="M13" t="s">
        <v>346</v>
      </c>
      <c r="N13" t="s">
        <v>85</v>
      </c>
    </row>
    <row r="14" spans="1:14" ht="15.75" x14ac:dyDescent="0.25">
      <c r="D14" s="53"/>
      <c r="J14" s="391"/>
      <c r="K14" s="392"/>
      <c r="L14" s="393"/>
      <c r="N14" t="s">
        <v>85</v>
      </c>
    </row>
    <row r="15" spans="1:14" x14ac:dyDescent="0.25">
      <c r="A15" s="180" t="s">
        <v>210</v>
      </c>
    </row>
    <row r="16" spans="1:14" x14ac:dyDescent="0.25">
      <c r="A16" s="482" t="s">
        <v>257</v>
      </c>
      <c r="B16" s="482"/>
      <c r="C16" s="482"/>
      <c r="D16" s="482"/>
      <c r="E16" s="482"/>
      <c r="F16" s="482"/>
      <c r="G16" s="482"/>
      <c r="H16" s="482"/>
      <c r="I16" s="482"/>
      <c r="J16" s="482"/>
      <c r="K16" s="482"/>
      <c r="L16" s="482"/>
      <c r="M16" s="482"/>
      <c r="N16" s="482"/>
    </row>
    <row r="17" spans="1:58" x14ac:dyDescent="0.25">
      <c r="A17" s="148" t="s">
        <v>20</v>
      </c>
      <c r="B17" s="153">
        <v>44197</v>
      </c>
      <c r="C17" s="153">
        <v>44228</v>
      </c>
      <c r="D17" s="153">
        <v>44256</v>
      </c>
      <c r="E17" s="153">
        <v>44287</v>
      </c>
      <c r="F17" s="153">
        <v>44317</v>
      </c>
      <c r="G17" s="153">
        <v>44317</v>
      </c>
      <c r="H17" s="153">
        <v>44348</v>
      </c>
      <c r="I17" s="153">
        <v>44378</v>
      </c>
      <c r="J17" s="153">
        <v>44409</v>
      </c>
      <c r="K17" s="153">
        <v>44440</v>
      </c>
      <c r="L17" s="153">
        <v>44470</v>
      </c>
      <c r="M17" s="153">
        <v>44501</v>
      </c>
      <c r="N17" s="153">
        <v>44531</v>
      </c>
      <c r="O17" s="153">
        <v>44562</v>
      </c>
      <c r="P17" s="153">
        <v>44593</v>
      </c>
      <c r="Q17" s="153">
        <v>44621</v>
      </c>
      <c r="R17" s="153">
        <v>44652</v>
      </c>
      <c r="S17" s="153">
        <v>44682</v>
      </c>
      <c r="T17" s="153">
        <v>44682</v>
      </c>
      <c r="U17" s="153">
        <v>44713</v>
      </c>
      <c r="V17" s="153">
        <v>44743</v>
      </c>
      <c r="W17" s="153">
        <v>44774</v>
      </c>
      <c r="X17" s="153">
        <v>44805</v>
      </c>
      <c r="Y17" s="153">
        <v>44835</v>
      </c>
      <c r="Z17" s="153">
        <v>44866</v>
      </c>
      <c r="AA17" s="153">
        <v>44896</v>
      </c>
      <c r="AB17" s="153">
        <v>44927</v>
      </c>
      <c r="AC17" s="153">
        <v>44958</v>
      </c>
      <c r="AD17" s="153">
        <v>44986</v>
      </c>
      <c r="AE17" s="153">
        <v>45017</v>
      </c>
      <c r="AF17" s="153">
        <v>45047</v>
      </c>
      <c r="AG17" s="153">
        <v>45047</v>
      </c>
      <c r="AH17" s="153">
        <v>45078</v>
      </c>
      <c r="AI17" s="153">
        <v>45108</v>
      </c>
      <c r="AJ17" s="153">
        <v>45139</v>
      </c>
      <c r="AK17" s="153">
        <v>45170</v>
      </c>
      <c r="AL17" s="153">
        <v>45200</v>
      </c>
      <c r="AM17" s="153">
        <v>45231</v>
      </c>
      <c r="AN17" s="153">
        <v>45261</v>
      </c>
      <c r="AO17" s="153">
        <v>45292</v>
      </c>
      <c r="AP17" s="153">
        <v>45323</v>
      </c>
      <c r="AQ17" s="153">
        <v>45352</v>
      </c>
      <c r="AR17" s="153">
        <v>45383</v>
      </c>
      <c r="AS17" s="153">
        <v>45413</v>
      </c>
      <c r="AT17" s="153">
        <v>45413</v>
      </c>
      <c r="AU17" s="153">
        <v>45444</v>
      </c>
      <c r="AV17" s="153">
        <v>45474</v>
      </c>
      <c r="AW17" s="153">
        <v>45505</v>
      </c>
      <c r="AX17" s="153">
        <v>45536</v>
      </c>
      <c r="AY17" s="153">
        <v>45566</v>
      </c>
      <c r="AZ17" s="153">
        <v>45597</v>
      </c>
      <c r="BA17" s="153">
        <v>45627</v>
      </c>
      <c r="BB17" s="153">
        <v>45658</v>
      </c>
      <c r="BC17" s="153">
        <v>45689</v>
      </c>
      <c r="BD17" s="153">
        <v>45717</v>
      </c>
      <c r="BE17" s="153">
        <v>45748</v>
      </c>
      <c r="BF17" s="153">
        <v>45778</v>
      </c>
    </row>
    <row r="18" spans="1:58" x14ac:dyDescent="0.25">
      <c r="A18" s="212" t="s">
        <v>258</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row>
    <row r="19" spans="1:58" x14ac:dyDescent="0.25">
      <c r="A19" s="197" t="s">
        <v>259</v>
      </c>
      <c r="B19" s="181"/>
      <c r="C19" s="181"/>
      <c r="D19" s="181"/>
      <c r="E19" s="181"/>
      <c r="F19" s="181"/>
      <c r="G19" s="181">
        <f>C6</f>
        <v>1690577120.7018383</v>
      </c>
      <c r="H19" s="181">
        <f>G25</f>
        <v>1673693461.2651134</v>
      </c>
      <c r="I19" s="181">
        <f t="shared" ref="I19:BF19" si="2">H25</f>
        <v>1645092351.3274002</v>
      </c>
      <c r="J19" s="181">
        <f t="shared" si="2"/>
        <v>1617729322.5707805</v>
      </c>
      <c r="K19" s="181">
        <f t="shared" si="2"/>
        <v>1590037776.9530385</v>
      </c>
      <c r="L19" s="181">
        <f t="shared" si="2"/>
        <v>1561463484.0195529</v>
      </c>
      <c r="M19" s="181">
        <f t="shared" si="2"/>
        <v>1534411000.2982106</v>
      </c>
      <c r="N19" s="181">
        <f t="shared" si="2"/>
        <v>1507586989.5529656</v>
      </c>
      <c r="O19" s="181">
        <f t="shared" si="2"/>
        <v>1481786681.9695706</v>
      </c>
      <c r="P19" s="181">
        <f t="shared" si="2"/>
        <v>1455031181.0150743</v>
      </c>
      <c r="Q19" s="181">
        <f t="shared" si="2"/>
        <v>1429812710.9932966</v>
      </c>
      <c r="R19" s="181">
        <f t="shared" si="2"/>
        <v>1404378747.3536756</v>
      </c>
      <c r="S19" s="181">
        <f t="shared" si="2"/>
        <v>1378727448.6879385</v>
      </c>
      <c r="T19" s="181">
        <f t="shared" si="2"/>
        <v>1359458905.0124247</v>
      </c>
      <c r="U19" s="181">
        <f t="shared" si="2"/>
        <v>1350122266.1045084</v>
      </c>
      <c r="V19" s="181">
        <f t="shared" si="2"/>
        <v>1318355645.6722441</v>
      </c>
      <c r="W19" s="181">
        <f t="shared" si="2"/>
        <v>1286317577.2117016</v>
      </c>
      <c r="X19" s="181">
        <f t="shared" si="2"/>
        <v>1254005741.1801958</v>
      </c>
      <c r="Y19" s="181">
        <f t="shared" si="2"/>
        <v>1221417798.2143848</v>
      </c>
      <c r="Z19" s="181">
        <f t="shared" si="2"/>
        <v>1188551388.9608998</v>
      </c>
      <c r="AA19" s="181">
        <f t="shared" si="2"/>
        <v>1155404133.9055312</v>
      </c>
      <c r="AB19" s="181">
        <f t="shared" si="2"/>
        <v>1121973633.2009504</v>
      </c>
      <c r="AC19" s="181">
        <f t="shared" si="2"/>
        <v>1087491392.6775572</v>
      </c>
      <c r="AD19" s="181">
        <f t="shared" si="2"/>
        <v>1052714498.959291</v>
      </c>
      <c r="AE19" s="181">
        <f t="shared" si="2"/>
        <v>1017640434.2136694</v>
      </c>
      <c r="AF19" s="181">
        <f t="shared" si="2"/>
        <v>982266659.093153</v>
      </c>
      <c r="AG19" s="181">
        <f t="shared" si="2"/>
        <v>959713782.80458963</v>
      </c>
      <c r="AH19" s="181">
        <f t="shared" si="2"/>
        <v>946590612.55129695</v>
      </c>
      <c r="AI19" s="181">
        <f t="shared" si="2"/>
        <v>910609711.65733278</v>
      </c>
      <c r="AJ19" s="181">
        <f t="shared" si="2"/>
        <v>874321351.40916491</v>
      </c>
      <c r="AK19" s="181">
        <f t="shared" si="2"/>
        <v>837722904.54477</v>
      </c>
      <c r="AL19" s="181">
        <f t="shared" si="2"/>
        <v>800811721.35198402</v>
      </c>
      <c r="AM19" s="181">
        <f t="shared" si="2"/>
        <v>763585129.47666419</v>
      </c>
      <c r="AN19" s="181">
        <f t="shared" si="2"/>
        <v>726040433.72921181</v>
      </c>
      <c r="AO19" s="181">
        <f t="shared" si="2"/>
        <v>688174915.88944149</v>
      </c>
      <c r="AP19" s="181">
        <f t="shared" si="2"/>
        <v>649199024.70680428</v>
      </c>
      <c r="AQ19" s="181">
        <f t="shared" si="2"/>
        <v>609890081.76518404</v>
      </c>
      <c r="AR19" s="181">
        <f t="shared" si="2"/>
        <v>570245241.11364067</v>
      </c>
      <c r="AS19" s="181">
        <f t="shared" si="2"/>
        <v>530261632.48238063</v>
      </c>
      <c r="AT19" s="181">
        <f t="shared" si="2"/>
        <v>507306101.52438903</v>
      </c>
      <c r="AU19" s="181">
        <f t="shared" si="2"/>
        <v>489936361.07495147</v>
      </c>
      <c r="AV19" s="181">
        <f t="shared" si="2"/>
        <v>449266507.35865927</v>
      </c>
      <c r="AW19" s="181">
        <f t="shared" si="2"/>
        <v>408249126.85319585</v>
      </c>
      <c r="AX19" s="181">
        <f t="shared" si="2"/>
        <v>366881249.91745961</v>
      </c>
      <c r="AY19" s="181">
        <f t="shared" si="2"/>
        <v>325159881.53455478</v>
      </c>
      <c r="AZ19" s="181">
        <f t="shared" si="2"/>
        <v>283082001.09495348</v>
      </c>
      <c r="BA19" s="181">
        <f t="shared" si="2"/>
        <v>240644562.17780477</v>
      </c>
      <c r="BB19" s="181">
        <f t="shared" si="2"/>
        <v>197844492.33037516</v>
      </c>
      <c r="BC19" s="181">
        <f t="shared" si="2"/>
        <v>154678692.8456043</v>
      </c>
      <c r="BD19" s="181">
        <f t="shared" si="2"/>
        <v>111144038.53775987</v>
      </c>
      <c r="BE19" s="181">
        <f t="shared" si="2"/>
        <v>67237377.516175449</v>
      </c>
      <c r="BF19" s="181">
        <f t="shared" si="2"/>
        <v>22955530.957054947</v>
      </c>
    </row>
    <row r="20" spans="1:58" s="379" customFormat="1" x14ac:dyDescent="0.25">
      <c r="A20" s="378" t="s">
        <v>262</v>
      </c>
      <c r="B20" s="195"/>
      <c r="C20" s="195"/>
      <c r="D20" s="195"/>
      <c r="E20" s="195"/>
      <c r="F20" s="195"/>
      <c r="G20" s="195">
        <f>'I-Mercado'!$F$5/31*15</f>
        <v>36801835.645161286</v>
      </c>
      <c r="H20" s="195">
        <f>'I-Mercado'!$G$5</f>
        <v>73345382</v>
      </c>
      <c r="I20" s="195">
        <f>'I-Mercado'!H5</f>
        <v>72139390</v>
      </c>
      <c r="J20" s="195">
        <f>'I-Mercado'!I5</f>
        <v>75129110</v>
      </c>
      <c r="K20" s="195">
        <f>'I-Mercado'!J5</f>
        <v>77261818</v>
      </c>
      <c r="L20" s="195">
        <f>'I-Mercado'!K5</f>
        <v>75143160</v>
      </c>
      <c r="M20" s="195">
        <f>'I-Mercado'!L5</f>
        <v>77638013</v>
      </c>
      <c r="N20" s="195">
        <f>'I-Mercado'!M5</f>
        <v>80888727</v>
      </c>
      <c r="O20" s="195">
        <f>'I-Parâmetros'!$D$58/12</f>
        <v>81375468.333333328</v>
      </c>
      <c r="P20" s="195">
        <f>$O$20</f>
        <v>81375468.333333328</v>
      </c>
      <c r="Q20" s="195">
        <f t="shared" ref="Q20:AA20" si="3">$O$20</f>
        <v>81375468.333333328</v>
      </c>
      <c r="R20" s="195">
        <f t="shared" si="3"/>
        <v>81375468.333333328</v>
      </c>
      <c r="S20" s="195">
        <f>$O$20/31*16</f>
        <v>42000241.720430106</v>
      </c>
      <c r="T20" s="195">
        <f>$O$20/31*15</f>
        <v>39375226.612903222</v>
      </c>
      <c r="U20" s="195">
        <f t="shared" si="3"/>
        <v>81375468.333333328</v>
      </c>
      <c r="V20" s="195">
        <f t="shared" si="3"/>
        <v>81375468.333333328</v>
      </c>
      <c r="W20" s="195">
        <f t="shared" si="3"/>
        <v>81375468.333333328</v>
      </c>
      <c r="X20" s="195">
        <f t="shared" si="3"/>
        <v>81375468.333333328</v>
      </c>
      <c r="Y20" s="195">
        <f t="shared" si="3"/>
        <v>81375468.333333328</v>
      </c>
      <c r="Z20" s="195">
        <f t="shared" si="3"/>
        <v>81375468.333333328</v>
      </c>
      <c r="AA20" s="195">
        <f t="shared" si="3"/>
        <v>81375468.333333328</v>
      </c>
      <c r="AB20" s="195">
        <f>'I-Parâmetros'!$E$58/12</f>
        <v>82815065.583333328</v>
      </c>
      <c r="AC20" s="195">
        <f>$AB$20</f>
        <v>82815065.583333328</v>
      </c>
      <c r="AD20" s="195">
        <f t="shared" ref="AD20:AN20" si="4">$AB$20</f>
        <v>82815065.583333328</v>
      </c>
      <c r="AE20" s="195">
        <f t="shared" si="4"/>
        <v>82815065.583333328</v>
      </c>
      <c r="AF20" s="195">
        <f>$AB$20/31*16</f>
        <v>42743259.655913979</v>
      </c>
      <c r="AG20" s="195">
        <f>$AB$20/31*15</f>
        <v>40071805.927419357</v>
      </c>
      <c r="AH20" s="195">
        <f t="shared" si="4"/>
        <v>82815065.583333328</v>
      </c>
      <c r="AI20" s="195">
        <f t="shared" si="4"/>
        <v>82815065.583333328</v>
      </c>
      <c r="AJ20" s="195">
        <f t="shared" si="4"/>
        <v>82815065.583333328</v>
      </c>
      <c r="AK20" s="195">
        <f t="shared" si="4"/>
        <v>82815065.583333328</v>
      </c>
      <c r="AL20" s="195">
        <f t="shared" si="4"/>
        <v>82815065.583333328</v>
      </c>
      <c r="AM20" s="195">
        <f t="shared" si="4"/>
        <v>82815065.583333328</v>
      </c>
      <c r="AN20" s="195">
        <f t="shared" si="4"/>
        <v>82815065.583333328</v>
      </c>
      <c r="AO20" s="195">
        <f>'I-Parâmetros'!F58/12</f>
        <v>84293629.666666672</v>
      </c>
      <c r="AP20" s="195">
        <f>$AO$20</f>
        <v>84293629.666666672</v>
      </c>
      <c r="AQ20" s="195">
        <f t="shared" ref="AQ20:BE20" si="5">$AO$20</f>
        <v>84293629.666666672</v>
      </c>
      <c r="AR20" s="195">
        <f t="shared" si="5"/>
        <v>84293629.666666672</v>
      </c>
      <c r="AS20" s="195">
        <f>$AO$20/31*16</f>
        <v>43506389.505376346</v>
      </c>
      <c r="AT20" s="195">
        <f>$AO$20/31*15</f>
        <v>40787240.161290325</v>
      </c>
      <c r="AU20" s="195">
        <f t="shared" si="5"/>
        <v>84293629.666666672</v>
      </c>
      <c r="AV20" s="195">
        <f t="shared" si="5"/>
        <v>84293629.666666672</v>
      </c>
      <c r="AW20" s="195">
        <f t="shared" si="5"/>
        <v>84293629.666666672</v>
      </c>
      <c r="AX20" s="195">
        <f t="shared" si="5"/>
        <v>84293629.666666672</v>
      </c>
      <c r="AY20" s="195">
        <f t="shared" si="5"/>
        <v>84293629.666666672</v>
      </c>
      <c r="AZ20" s="195">
        <f t="shared" si="5"/>
        <v>84293629.666666672</v>
      </c>
      <c r="BA20" s="195">
        <f t="shared" si="5"/>
        <v>84293629.666666672</v>
      </c>
      <c r="BB20" s="195">
        <f t="shared" si="5"/>
        <v>84293629.666666672</v>
      </c>
      <c r="BC20" s="195">
        <f t="shared" si="5"/>
        <v>84293629.666666672</v>
      </c>
      <c r="BD20" s="195">
        <f t="shared" si="5"/>
        <v>84293629.666666672</v>
      </c>
      <c r="BE20" s="195">
        <f t="shared" si="5"/>
        <v>84293629.666666672</v>
      </c>
      <c r="BF20" s="195">
        <f>$AO$20/31*16</f>
        <v>43506389.505376346</v>
      </c>
    </row>
    <row r="21" spans="1:58" x14ac:dyDescent="0.25">
      <c r="A21" s="197" t="s">
        <v>263</v>
      </c>
      <c r="B21" s="181"/>
      <c r="C21" s="181"/>
      <c r="D21" s="181"/>
      <c r="E21" s="181"/>
      <c r="F21" s="181"/>
      <c r="G21" s="194">
        <f>E6</f>
        <v>0.45877220906900001</v>
      </c>
      <c r="H21" s="194">
        <f t="shared" ref="H21:S21" si="6">$E$6</f>
        <v>0.45877220906900001</v>
      </c>
      <c r="I21" s="194">
        <f t="shared" si="6"/>
        <v>0.45877220906900001</v>
      </c>
      <c r="J21" s="194">
        <f t="shared" si="6"/>
        <v>0.45877220906900001</v>
      </c>
      <c r="K21" s="194">
        <f t="shared" si="6"/>
        <v>0.45877220906900001</v>
      </c>
      <c r="L21" s="194">
        <f t="shared" si="6"/>
        <v>0.45877220906900001</v>
      </c>
      <c r="M21" s="194">
        <f t="shared" si="6"/>
        <v>0.45877220906900001</v>
      </c>
      <c r="N21" s="194">
        <f t="shared" si="6"/>
        <v>0.45877220906900001</v>
      </c>
      <c r="O21" s="194">
        <f t="shared" si="6"/>
        <v>0.45877220906900001</v>
      </c>
      <c r="P21" s="194">
        <f t="shared" si="6"/>
        <v>0.45877220906900001</v>
      </c>
      <c r="Q21" s="194">
        <f t="shared" si="6"/>
        <v>0.45877220906900001</v>
      </c>
      <c r="R21" s="194">
        <f t="shared" si="6"/>
        <v>0.45877220906900001</v>
      </c>
      <c r="S21" s="194">
        <f t="shared" si="6"/>
        <v>0.45877220906900001</v>
      </c>
      <c r="T21" s="194">
        <f t="shared" ref="T21:BF21" si="7">$B$26</f>
        <v>0.52763585346825537</v>
      </c>
      <c r="U21" s="194">
        <f t="shared" si="7"/>
        <v>0.52763585346825537</v>
      </c>
      <c r="V21" s="194">
        <f t="shared" si="7"/>
        <v>0.52763585346825537</v>
      </c>
      <c r="W21" s="194">
        <f t="shared" si="7"/>
        <v>0.52763585346825537</v>
      </c>
      <c r="X21" s="194">
        <f t="shared" si="7"/>
        <v>0.52763585346825537</v>
      </c>
      <c r="Y21" s="194">
        <f t="shared" si="7"/>
        <v>0.52763585346825537</v>
      </c>
      <c r="Z21" s="194">
        <f t="shared" si="7"/>
        <v>0.52763585346825537</v>
      </c>
      <c r="AA21" s="194">
        <f t="shared" si="7"/>
        <v>0.52763585346825537</v>
      </c>
      <c r="AB21" s="194">
        <f t="shared" si="7"/>
        <v>0.52763585346825537</v>
      </c>
      <c r="AC21" s="194">
        <f t="shared" si="7"/>
        <v>0.52763585346825537</v>
      </c>
      <c r="AD21" s="194">
        <f t="shared" si="7"/>
        <v>0.52763585346825537</v>
      </c>
      <c r="AE21" s="194">
        <f t="shared" si="7"/>
        <v>0.52763585346825537</v>
      </c>
      <c r="AF21" s="194">
        <f t="shared" si="7"/>
        <v>0.52763585346825537</v>
      </c>
      <c r="AG21" s="194">
        <f t="shared" si="7"/>
        <v>0.52763585346825537</v>
      </c>
      <c r="AH21" s="194">
        <f t="shared" si="7"/>
        <v>0.52763585346825537</v>
      </c>
      <c r="AI21" s="194">
        <f t="shared" si="7"/>
        <v>0.52763585346825537</v>
      </c>
      <c r="AJ21" s="194">
        <f t="shared" si="7"/>
        <v>0.52763585346825537</v>
      </c>
      <c r="AK21" s="194">
        <f t="shared" si="7"/>
        <v>0.52763585346825537</v>
      </c>
      <c r="AL21" s="194">
        <f t="shared" si="7"/>
        <v>0.52763585346825537</v>
      </c>
      <c r="AM21" s="194">
        <f t="shared" si="7"/>
        <v>0.52763585346825537</v>
      </c>
      <c r="AN21" s="194">
        <f t="shared" si="7"/>
        <v>0.52763585346825537</v>
      </c>
      <c r="AO21" s="194">
        <f t="shared" si="7"/>
        <v>0.52763585346825537</v>
      </c>
      <c r="AP21" s="194">
        <f t="shared" si="7"/>
        <v>0.52763585346825537</v>
      </c>
      <c r="AQ21" s="194">
        <f t="shared" si="7"/>
        <v>0.52763585346825537</v>
      </c>
      <c r="AR21" s="194">
        <f t="shared" si="7"/>
        <v>0.52763585346825537</v>
      </c>
      <c r="AS21" s="194">
        <f t="shared" si="7"/>
        <v>0.52763585346825537</v>
      </c>
      <c r="AT21" s="194">
        <f t="shared" si="7"/>
        <v>0.52763585346825537</v>
      </c>
      <c r="AU21" s="194">
        <f t="shared" si="7"/>
        <v>0.52763585346825537</v>
      </c>
      <c r="AV21" s="194">
        <f t="shared" si="7"/>
        <v>0.52763585346825537</v>
      </c>
      <c r="AW21" s="194">
        <f t="shared" si="7"/>
        <v>0.52763585346825537</v>
      </c>
      <c r="AX21" s="194">
        <f t="shared" si="7"/>
        <v>0.52763585346825537</v>
      </c>
      <c r="AY21" s="194">
        <f t="shared" si="7"/>
        <v>0.52763585346825537</v>
      </c>
      <c r="AZ21" s="194">
        <f t="shared" si="7"/>
        <v>0.52763585346825537</v>
      </c>
      <c r="BA21" s="194">
        <f t="shared" si="7"/>
        <v>0.52763585346825537</v>
      </c>
      <c r="BB21" s="194">
        <f t="shared" si="7"/>
        <v>0.52763585346825537</v>
      </c>
      <c r="BC21" s="194">
        <f t="shared" si="7"/>
        <v>0.52763585346825537</v>
      </c>
      <c r="BD21" s="194">
        <f t="shared" si="7"/>
        <v>0.52763585346825537</v>
      </c>
      <c r="BE21" s="194">
        <f t="shared" si="7"/>
        <v>0.52763585346825537</v>
      </c>
      <c r="BF21" s="194">
        <f t="shared" si="7"/>
        <v>0.52763585346825537</v>
      </c>
    </row>
    <row r="22" spans="1:58" x14ac:dyDescent="0.25">
      <c r="A22" s="197" t="s">
        <v>207</v>
      </c>
      <c r="B22" s="181"/>
      <c r="C22" s="181"/>
      <c r="D22" s="181"/>
      <c r="E22" s="181"/>
      <c r="F22" s="181"/>
      <c r="G22" s="181">
        <f>G21*G20</f>
        <v>16883659.436724912</v>
      </c>
      <c r="H22" s="181">
        <f t="shared" ref="H22:BF22" si="8">H21*H20</f>
        <v>33648822.925149672</v>
      </c>
      <c r="I22" s="181">
        <f t="shared" si="8"/>
        <v>33095547.311190128</v>
      </c>
      <c r="J22" s="181">
        <f t="shared" si="8"/>
        <v>34467147.7600879</v>
      </c>
      <c r="K22" s="181">
        <f t="shared" si="8"/>
        <v>35445574.920547031</v>
      </c>
      <c r="L22" s="181">
        <f t="shared" si="8"/>
        <v>34473593.509625316</v>
      </c>
      <c r="M22" s="181">
        <f t="shared" si="8"/>
        <v>35618162.73173774</v>
      </c>
      <c r="N22" s="181">
        <f t="shared" si="8"/>
        <v>37109499.974569269</v>
      </c>
      <c r="O22" s="181">
        <f t="shared" si="8"/>
        <v>37332803.37130779</v>
      </c>
      <c r="P22" s="181">
        <f t="shared" si="8"/>
        <v>37332803.37130779</v>
      </c>
      <c r="Q22" s="181">
        <f t="shared" si="8"/>
        <v>37332803.37130779</v>
      </c>
      <c r="R22" s="181">
        <f t="shared" si="8"/>
        <v>37332803.37130779</v>
      </c>
      <c r="S22" s="181">
        <f t="shared" si="8"/>
        <v>19268543.675513696</v>
      </c>
      <c r="T22" s="181">
        <f t="shared" si="8"/>
        <v>20775781.299405154</v>
      </c>
      <c r="U22" s="181">
        <f t="shared" si="8"/>
        <v>42936614.685437322</v>
      </c>
      <c r="V22" s="181">
        <f t="shared" si="8"/>
        <v>42936614.685437322</v>
      </c>
      <c r="W22" s="181">
        <f t="shared" si="8"/>
        <v>42936614.685437322</v>
      </c>
      <c r="X22" s="181">
        <f t="shared" si="8"/>
        <v>42936614.685437322</v>
      </c>
      <c r="Y22" s="181">
        <f t="shared" si="8"/>
        <v>42936614.685437322</v>
      </c>
      <c r="Z22" s="181">
        <f t="shared" si="8"/>
        <v>42936614.685437322</v>
      </c>
      <c r="AA22" s="181">
        <f t="shared" si="8"/>
        <v>42936614.685437322</v>
      </c>
      <c r="AB22" s="181">
        <f t="shared" si="8"/>
        <v>43696197.80909162</v>
      </c>
      <c r="AC22" s="181">
        <f t="shared" si="8"/>
        <v>43696197.80909162</v>
      </c>
      <c r="AD22" s="181">
        <f t="shared" si="8"/>
        <v>43696197.80909162</v>
      </c>
      <c r="AE22" s="181">
        <f t="shared" si="8"/>
        <v>43696197.80909162</v>
      </c>
      <c r="AF22" s="181">
        <f t="shared" si="8"/>
        <v>22552876.288563419</v>
      </c>
      <c r="AG22" s="181">
        <f t="shared" si="8"/>
        <v>21143321.520528208</v>
      </c>
      <c r="AH22" s="181">
        <f t="shared" si="8"/>
        <v>43696197.80909162</v>
      </c>
      <c r="AI22" s="181">
        <f t="shared" si="8"/>
        <v>43696197.80909162</v>
      </c>
      <c r="AJ22" s="181">
        <f t="shared" si="8"/>
        <v>43696197.80909162</v>
      </c>
      <c r="AK22" s="181">
        <f t="shared" si="8"/>
        <v>43696197.80909162</v>
      </c>
      <c r="AL22" s="181">
        <f t="shared" si="8"/>
        <v>43696197.80909162</v>
      </c>
      <c r="AM22" s="181">
        <f t="shared" si="8"/>
        <v>43696197.80909162</v>
      </c>
      <c r="AN22" s="181">
        <f t="shared" si="8"/>
        <v>43696197.80909162</v>
      </c>
      <c r="AO22" s="181">
        <f t="shared" si="8"/>
        <v>44476341.231108718</v>
      </c>
      <c r="AP22" s="181">
        <f t="shared" si="8"/>
        <v>44476341.231108718</v>
      </c>
      <c r="AQ22" s="181">
        <f t="shared" si="8"/>
        <v>44476341.231108718</v>
      </c>
      <c r="AR22" s="181">
        <f t="shared" si="8"/>
        <v>44476341.231108718</v>
      </c>
      <c r="AS22" s="181">
        <f t="shared" si="8"/>
        <v>22955530.957991596</v>
      </c>
      <c r="AT22" s="181">
        <f t="shared" si="8"/>
        <v>21520810.273117121</v>
      </c>
      <c r="AU22" s="181">
        <f t="shared" si="8"/>
        <v>44476341.231108718</v>
      </c>
      <c r="AV22" s="181">
        <f t="shared" si="8"/>
        <v>44476341.231108718</v>
      </c>
      <c r="AW22" s="181">
        <f t="shared" si="8"/>
        <v>44476341.231108718</v>
      </c>
      <c r="AX22" s="181">
        <f t="shared" si="8"/>
        <v>44476341.231108718</v>
      </c>
      <c r="AY22" s="181">
        <f t="shared" si="8"/>
        <v>44476341.231108718</v>
      </c>
      <c r="AZ22" s="181">
        <f t="shared" si="8"/>
        <v>44476341.231108718</v>
      </c>
      <c r="BA22" s="181">
        <f t="shared" si="8"/>
        <v>44476341.231108718</v>
      </c>
      <c r="BB22" s="181">
        <f t="shared" si="8"/>
        <v>44476341.231108718</v>
      </c>
      <c r="BC22" s="181">
        <f t="shared" si="8"/>
        <v>44476341.231108718</v>
      </c>
      <c r="BD22" s="181">
        <f t="shared" si="8"/>
        <v>44476341.231108718</v>
      </c>
      <c r="BE22" s="181">
        <f t="shared" si="8"/>
        <v>44476341.231108718</v>
      </c>
      <c r="BF22" s="181">
        <f t="shared" si="8"/>
        <v>22955530.957991596</v>
      </c>
    </row>
    <row r="23" spans="1:58" x14ac:dyDescent="0.25">
      <c r="A23" s="197" t="s">
        <v>260</v>
      </c>
      <c r="B23" s="196"/>
      <c r="C23" s="196"/>
      <c r="D23" s="196"/>
      <c r="E23" s="196"/>
      <c r="F23" s="196"/>
      <c r="G23" s="181">
        <f>G19-G22</f>
        <v>1673693461.2651134</v>
      </c>
      <c r="H23" s="181">
        <f t="shared" ref="H23:BF23" si="9">H19-H22</f>
        <v>1640044638.3399637</v>
      </c>
      <c r="I23" s="181">
        <f t="shared" si="9"/>
        <v>1611996804.0162101</v>
      </c>
      <c r="J23" s="181">
        <f t="shared" si="9"/>
        <v>1583262174.8106925</v>
      </c>
      <c r="K23" s="181">
        <f t="shared" si="9"/>
        <v>1554592202.0324914</v>
      </c>
      <c r="L23" s="181">
        <f t="shared" si="9"/>
        <v>1526989890.5099277</v>
      </c>
      <c r="M23" s="181">
        <f t="shared" si="9"/>
        <v>1498792837.5664728</v>
      </c>
      <c r="N23" s="181">
        <f t="shared" si="9"/>
        <v>1470477489.5783963</v>
      </c>
      <c r="O23" s="181">
        <f t="shared" si="9"/>
        <v>1444453878.5982628</v>
      </c>
      <c r="P23" s="181">
        <f t="shared" si="9"/>
        <v>1417698377.6437664</v>
      </c>
      <c r="Q23" s="181">
        <f t="shared" si="9"/>
        <v>1392479907.6219888</v>
      </c>
      <c r="R23" s="181">
        <f t="shared" si="9"/>
        <v>1367045943.9823678</v>
      </c>
      <c r="S23" s="181">
        <f t="shared" si="9"/>
        <v>1359458905.0124247</v>
      </c>
      <c r="T23" s="181">
        <f t="shared" si="9"/>
        <v>1338683123.7130196</v>
      </c>
      <c r="U23" s="181">
        <f t="shared" si="9"/>
        <v>1307185651.4190712</v>
      </c>
      <c r="V23" s="181">
        <f t="shared" si="9"/>
        <v>1275419030.9868069</v>
      </c>
      <c r="W23" s="181">
        <f t="shared" si="9"/>
        <v>1243380962.5262642</v>
      </c>
      <c r="X23" s="181">
        <f t="shared" si="9"/>
        <v>1211069126.4947586</v>
      </c>
      <c r="Y23" s="181">
        <f t="shared" si="9"/>
        <v>1178481183.5289474</v>
      </c>
      <c r="Z23" s="181">
        <f t="shared" si="9"/>
        <v>1145614774.2754626</v>
      </c>
      <c r="AA23" s="181">
        <f t="shared" si="9"/>
        <v>1112467519.2200937</v>
      </c>
      <c r="AB23" s="181">
        <f t="shared" si="9"/>
        <v>1078277435.3918588</v>
      </c>
      <c r="AC23" s="181">
        <f t="shared" si="9"/>
        <v>1043795194.8684657</v>
      </c>
      <c r="AD23" s="181">
        <f t="shared" si="9"/>
        <v>1009018301.1501994</v>
      </c>
      <c r="AE23" s="181">
        <f t="shared" si="9"/>
        <v>973944236.40457785</v>
      </c>
      <c r="AF23" s="181">
        <f t="shared" si="9"/>
        <v>959713782.80458963</v>
      </c>
      <c r="AG23" s="181">
        <f t="shared" si="9"/>
        <v>938570461.28406143</v>
      </c>
      <c r="AH23" s="181">
        <f t="shared" si="9"/>
        <v>902894414.74220538</v>
      </c>
      <c r="AI23" s="181">
        <f t="shared" si="9"/>
        <v>866913513.84824121</v>
      </c>
      <c r="AJ23" s="181">
        <f t="shared" si="9"/>
        <v>830625153.60007334</v>
      </c>
      <c r="AK23" s="181">
        <f t="shared" si="9"/>
        <v>794026706.73567843</v>
      </c>
      <c r="AL23" s="181">
        <f t="shared" si="9"/>
        <v>757115523.54289246</v>
      </c>
      <c r="AM23" s="181">
        <f t="shared" si="9"/>
        <v>719888931.66757262</v>
      </c>
      <c r="AN23" s="181">
        <f t="shared" si="9"/>
        <v>682344235.92012024</v>
      </c>
      <c r="AO23" s="181">
        <f t="shared" si="9"/>
        <v>643698574.65833282</v>
      </c>
      <c r="AP23" s="181">
        <f t="shared" si="9"/>
        <v>604722683.47569561</v>
      </c>
      <c r="AQ23" s="181">
        <f t="shared" si="9"/>
        <v>565413740.53407538</v>
      </c>
      <c r="AR23" s="181">
        <f t="shared" si="9"/>
        <v>525768899.88253194</v>
      </c>
      <c r="AS23" s="181">
        <f t="shared" si="9"/>
        <v>507306101.52438903</v>
      </c>
      <c r="AT23" s="181">
        <f t="shared" si="9"/>
        <v>485785291.2512719</v>
      </c>
      <c r="AU23" s="181">
        <f t="shared" si="9"/>
        <v>445460019.84384274</v>
      </c>
      <c r="AV23" s="181">
        <f t="shared" si="9"/>
        <v>404790166.12755054</v>
      </c>
      <c r="AW23" s="181">
        <f t="shared" si="9"/>
        <v>363772785.62208712</v>
      </c>
      <c r="AX23" s="181">
        <f t="shared" si="9"/>
        <v>322404908.68635088</v>
      </c>
      <c r="AY23" s="181">
        <f t="shared" si="9"/>
        <v>280683540.30344605</v>
      </c>
      <c r="AZ23" s="181">
        <f t="shared" si="9"/>
        <v>238605659.86384475</v>
      </c>
      <c r="BA23" s="181">
        <f t="shared" si="9"/>
        <v>196168220.94669604</v>
      </c>
      <c r="BB23" s="181">
        <f t="shared" si="9"/>
        <v>153368151.09926644</v>
      </c>
      <c r="BC23" s="181">
        <f t="shared" si="9"/>
        <v>110202351.61449558</v>
      </c>
      <c r="BD23" s="181">
        <f t="shared" si="9"/>
        <v>66667697.306651153</v>
      </c>
      <c r="BE23" s="181">
        <f t="shared" si="9"/>
        <v>22761036.285066731</v>
      </c>
      <c r="BF23" s="181">
        <f t="shared" si="9"/>
        <v>-9.3664973974227905E-4</v>
      </c>
    </row>
    <row r="24" spans="1:58" x14ac:dyDescent="0.25">
      <c r="A24" s="433" t="s">
        <v>261</v>
      </c>
      <c r="B24" s="198"/>
      <c r="C24" s="198"/>
      <c r="D24" s="198"/>
      <c r="E24" s="198"/>
      <c r="F24" s="198"/>
      <c r="G24" s="380">
        <v>0</v>
      </c>
      <c r="H24" s="380">
        <f>'I-Índices'!U21-1</f>
        <v>3.0777900000000802E-3</v>
      </c>
      <c r="I24" s="380">
        <f>'I-Índices'!U22-1</f>
        <v>3.5561600000000304E-3</v>
      </c>
      <c r="J24" s="380">
        <f>'I-Índices'!U23-1</f>
        <v>4.2795200000000921E-3</v>
      </c>
      <c r="K24" s="380">
        <f>'I-Índices'!U24-1</f>
        <v>4.4199899999999293E-3</v>
      </c>
      <c r="L24" s="380">
        <f>'I-Índices'!U25-1</f>
        <v>4.8599600000001075E-3</v>
      </c>
      <c r="M24" s="380">
        <f>'I-Índices'!U26-1</f>
        <v>5.8674899999999752E-3</v>
      </c>
      <c r="N24" s="380">
        <f>'I-Índices'!U27-1</f>
        <v>7.6908300000000374E-3</v>
      </c>
      <c r="O24" s="380">
        <f>'I-Índices'!U28-1</f>
        <v>7.3227000000000153E-3</v>
      </c>
      <c r="P24" s="380">
        <f>(1+'I-Parâmetros'!$B$84)^(1/12)-1</f>
        <v>8.5450710394860963E-3</v>
      </c>
      <c r="Q24" s="380">
        <f>(1+'I-Parâmetros'!$B$84)^(1/12)-1</f>
        <v>8.5450710394860963E-3</v>
      </c>
      <c r="R24" s="380">
        <f>(1+'I-Parâmetros'!$B$84)^(1/12)-1</f>
        <v>8.5450710394860963E-3</v>
      </c>
      <c r="S24" s="380">
        <v>0</v>
      </c>
      <c r="T24" s="380">
        <f>(1+'I-Parâmetros'!$B$84)^(1/12)-1</f>
        <v>8.5450710394860963E-3</v>
      </c>
      <c r="U24" s="380">
        <f>(1+'I-Parâmetros'!$B$84)^(1/12)-1</f>
        <v>8.5450710394860963E-3</v>
      </c>
      <c r="V24" s="380">
        <f>(1+'I-Parâmetros'!$B$84)^(1/12)-1</f>
        <v>8.5450710394860963E-3</v>
      </c>
      <c r="W24" s="380">
        <f>(1+'I-Parâmetros'!$B$84)^(1/12)-1</f>
        <v>8.5450710394860963E-3</v>
      </c>
      <c r="X24" s="380">
        <f>(1+'I-Parâmetros'!$B$84)^(1/12)-1</f>
        <v>8.5450710394860963E-3</v>
      </c>
      <c r="Y24" s="380">
        <f>(1+'I-Parâmetros'!$B$84)^(1/12)-1</f>
        <v>8.5450710394860963E-3</v>
      </c>
      <c r="Z24" s="380">
        <f>(1+'I-Parâmetros'!$B$84)^(1/12)-1</f>
        <v>8.5450710394860963E-3</v>
      </c>
      <c r="AA24" s="380">
        <f>(1+'I-Parâmetros'!$B$84)^(1/12)-1</f>
        <v>8.5450710394860963E-3</v>
      </c>
      <c r="AB24" s="380">
        <f>(1+'I-Parâmetros'!$B$84)^(1/12)-1</f>
        <v>8.5450710394860963E-3</v>
      </c>
      <c r="AC24" s="380">
        <f>(1+'I-Parâmetros'!$B$84)^(1/12)-1</f>
        <v>8.5450710394860963E-3</v>
      </c>
      <c r="AD24" s="380">
        <f>(1+'I-Parâmetros'!$B$84)^(1/12)-1</f>
        <v>8.5450710394860963E-3</v>
      </c>
      <c r="AE24" s="380">
        <f>(1+'I-Parâmetros'!$B$84)^(1/12)-1</f>
        <v>8.5450710394860963E-3</v>
      </c>
      <c r="AF24" s="380">
        <v>0</v>
      </c>
      <c r="AG24" s="380">
        <f>(1+'I-Parâmetros'!$B$84)^(1/12)-1</f>
        <v>8.5450710394860963E-3</v>
      </c>
      <c r="AH24" s="380">
        <f>(1+'I-Parâmetros'!$B$84)^(1/12)-1</f>
        <v>8.5450710394860963E-3</v>
      </c>
      <c r="AI24" s="380">
        <f>(1+'I-Parâmetros'!$B$84)^(1/12)-1</f>
        <v>8.5450710394860963E-3</v>
      </c>
      <c r="AJ24" s="380">
        <f>(1+'I-Parâmetros'!$B$84)^(1/12)-1</f>
        <v>8.5450710394860963E-3</v>
      </c>
      <c r="AK24" s="380">
        <f>(1+'I-Parâmetros'!$B$84)^(1/12)-1</f>
        <v>8.5450710394860963E-3</v>
      </c>
      <c r="AL24" s="380">
        <f>(1+'I-Parâmetros'!$B$84)^(1/12)-1</f>
        <v>8.5450710394860963E-3</v>
      </c>
      <c r="AM24" s="380">
        <f>(1+'I-Parâmetros'!$B$84)^(1/12)-1</f>
        <v>8.5450710394860963E-3</v>
      </c>
      <c r="AN24" s="380">
        <f>(1+'I-Parâmetros'!$B$84)^(1/12)-1</f>
        <v>8.5450710394860963E-3</v>
      </c>
      <c r="AO24" s="380">
        <f>(1+'I-Parâmetros'!$B$84)^(1/12)-1</f>
        <v>8.5450710394860963E-3</v>
      </c>
      <c r="AP24" s="380">
        <f>(1+'I-Parâmetros'!$B$84)^(1/12)-1</f>
        <v>8.5450710394860963E-3</v>
      </c>
      <c r="AQ24" s="380">
        <f>(1+'I-Parâmetros'!$B$84)^(1/12)-1</f>
        <v>8.5450710394860963E-3</v>
      </c>
      <c r="AR24" s="380">
        <f>(1+'I-Parâmetros'!$B$84)^(1/12)-1</f>
        <v>8.5450710394860963E-3</v>
      </c>
      <c r="AS24" s="380">
        <v>0</v>
      </c>
      <c r="AT24" s="380">
        <f>(1+'I-Parâmetros'!$B$84)^(1/12)-1</f>
        <v>8.5450710394860963E-3</v>
      </c>
      <c r="AU24" s="380">
        <f>(1+'I-Parâmetros'!$B$84)^(1/12)-1</f>
        <v>8.5450710394860963E-3</v>
      </c>
      <c r="AV24" s="380">
        <f>(1+'I-Parâmetros'!$B$84)^(1/12)-1</f>
        <v>8.5450710394860963E-3</v>
      </c>
      <c r="AW24" s="380">
        <f>(1+'I-Parâmetros'!$B$84)^(1/12)-1</f>
        <v>8.5450710394860963E-3</v>
      </c>
      <c r="AX24" s="380">
        <f>(1+'I-Parâmetros'!$B$84)^(1/12)-1</f>
        <v>8.5450710394860963E-3</v>
      </c>
      <c r="AY24" s="380">
        <f>(1+'I-Parâmetros'!$B$84)^(1/12)-1</f>
        <v>8.5450710394860963E-3</v>
      </c>
      <c r="AZ24" s="380">
        <f>(1+'I-Parâmetros'!$B$84)^(1/12)-1</f>
        <v>8.5450710394860963E-3</v>
      </c>
      <c r="BA24" s="380">
        <f>(1+'I-Parâmetros'!$B$84)^(1/12)-1</f>
        <v>8.5450710394860963E-3</v>
      </c>
      <c r="BB24" s="380">
        <f>(1+'I-Parâmetros'!$B$84)^(1/12)-1</f>
        <v>8.5450710394860963E-3</v>
      </c>
      <c r="BC24" s="380">
        <f>(1+'I-Parâmetros'!$B$84)^(1/12)-1</f>
        <v>8.5450710394860963E-3</v>
      </c>
      <c r="BD24" s="380">
        <f>(1+'I-Parâmetros'!$B$84)^(1/12)-1</f>
        <v>8.5450710394860963E-3</v>
      </c>
      <c r="BE24" s="380">
        <f>(1+'I-Parâmetros'!$B$84)^(1/12)-1</f>
        <v>8.5450710394860963E-3</v>
      </c>
      <c r="BF24" s="380">
        <v>0</v>
      </c>
    </row>
    <row r="25" spans="1:58" x14ac:dyDescent="0.25">
      <c r="A25" s="197" t="s">
        <v>359</v>
      </c>
      <c r="B25" s="181"/>
      <c r="C25" s="181"/>
      <c r="D25" s="181"/>
      <c r="E25" s="181"/>
      <c r="F25" s="181"/>
      <c r="G25" s="181">
        <f>G23*(1+G24)</f>
        <v>1673693461.2651134</v>
      </c>
      <c r="H25" s="181">
        <f t="shared" ref="H25:BF25" si="10">H23*(1+H24)</f>
        <v>1645092351.3274002</v>
      </c>
      <c r="I25" s="181">
        <f t="shared" si="10"/>
        <v>1617729322.5707805</v>
      </c>
      <c r="J25" s="181">
        <f t="shared" si="10"/>
        <v>1590037776.9530385</v>
      </c>
      <c r="K25" s="181">
        <f t="shared" si="10"/>
        <v>1561463484.0195529</v>
      </c>
      <c r="L25" s="181">
        <f t="shared" si="10"/>
        <v>1534411000.2982106</v>
      </c>
      <c r="M25" s="181">
        <f t="shared" si="10"/>
        <v>1507586989.5529656</v>
      </c>
      <c r="N25" s="181">
        <f t="shared" si="10"/>
        <v>1481786681.9695706</v>
      </c>
      <c r="O25" s="181">
        <f t="shared" si="10"/>
        <v>1455031181.0150743</v>
      </c>
      <c r="P25" s="181">
        <f t="shared" si="10"/>
        <v>1429812710.9932966</v>
      </c>
      <c r="Q25" s="181">
        <f t="shared" si="10"/>
        <v>1404378747.3536756</v>
      </c>
      <c r="R25" s="181">
        <f t="shared" si="10"/>
        <v>1378727448.6879385</v>
      </c>
      <c r="S25" s="181">
        <f t="shared" si="10"/>
        <v>1359458905.0124247</v>
      </c>
      <c r="T25" s="181">
        <f t="shared" si="10"/>
        <v>1350122266.1045084</v>
      </c>
      <c r="U25" s="181">
        <f t="shared" si="10"/>
        <v>1318355645.6722441</v>
      </c>
      <c r="V25" s="181">
        <f t="shared" si="10"/>
        <v>1286317577.2117016</v>
      </c>
      <c r="W25" s="181">
        <f t="shared" si="10"/>
        <v>1254005741.1801958</v>
      </c>
      <c r="X25" s="181">
        <f t="shared" si="10"/>
        <v>1221417798.2143848</v>
      </c>
      <c r="Y25" s="181">
        <f t="shared" si="10"/>
        <v>1188551388.9608998</v>
      </c>
      <c r="Z25" s="181">
        <f t="shared" si="10"/>
        <v>1155404133.9055312</v>
      </c>
      <c r="AA25" s="181">
        <f t="shared" si="10"/>
        <v>1121973633.2009504</v>
      </c>
      <c r="AB25" s="181">
        <f t="shared" si="10"/>
        <v>1087491392.6775572</v>
      </c>
      <c r="AC25" s="181">
        <f t="shared" si="10"/>
        <v>1052714498.959291</v>
      </c>
      <c r="AD25" s="181">
        <f t="shared" si="10"/>
        <v>1017640434.2136694</v>
      </c>
      <c r="AE25" s="181">
        <f t="shared" si="10"/>
        <v>982266659.093153</v>
      </c>
      <c r="AF25" s="181">
        <f t="shared" si="10"/>
        <v>959713782.80458963</v>
      </c>
      <c r="AG25" s="181">
        <f t="shared" si="10"/>
        <v>946590612.55129695</v>
      </c>
      <c r="AH25" s="181">
        <f t="shared" si="10"/>
        <v>910609711.65733278</v>
      </c>
      <c r="AI25" s="181">
        <f t="shared" si="10"/>
        <v>874321351.40916491</v>
      </c>
      <c r="AJ25" s="181">
        <f t="shared" si="10"/>
        <v>837722904.54477</v>
      </c>
      <c r="AK25" s="181">
        <f t="shared" si="10"/>
        <v>800811721.35198402</v>
      </c>
      <c r="AL25" s="181">
        <f t="shared" si="10"/>
        <v>763585129.47666419</v>
      </c>
      <c r="AM25" s="181">
        <f t="shared" si="10"/>
        <v>726040433.72921181</v>
      </c>
      <c r="AN25" s="181">
        <f t="shared" si="10"/>
        <v>688174915.88944149</v>
      </c>
      <c r="AO25" s="181">
        <f t="shared" si="10"/>
        <v>649199024.70680428</v>
      </c>
      <c r="AP25" s="181">
        <f t="shared" si="10"/>
        <v>609890081.76518404</v>
      </c>
      <c r="AQ25" s="181">
        <f t="shared" si="10"/>
        <v>570245241.11364067</v>
      </c>
      <c r="AR25" s="181">
        <f t="shared" si="10"/>
        <v>530261632.48238063</v>
      </c>
      <c r="AS25" s="181">
        <f t="shared" si="10"/>
        <v>507306101.52438903</v>
      </c>
      <c r="AT25" s="181">
        <f t="shared" si="10"/>
        <v>489936361.07495147</v>
      </c>
      <c r="AU25" s="181">
        <f t="shared" si="10"/>
        <v>449266507.35865927</v>
      </c>
      <c r="AV25" s="181">
        <f t="shared" si="10"/>
        <v>408249126.85319585</v>
      </c>
      <c r="AW25" s="181">
        <f t="shared" si="10"/>
        <v>366881249.91745961</v>
      </c>
      <c r="AX25" s="181">
        <f t="shared" si="10"/>
        <v>325159881.53455478</v>
      </c>
      <c r="AY25" s="181">
        <f t="shared" si="10"/>
        <v>283082001.09495348</v>
      </c>
      <c r="AZ25" s="181">
        <f t="shared" si="10"/>
        <v>240644562.17780477</v>
      </c>
      <c r="BA25" s="181">
        <f t="shared" si="10"/>
        <v>197844492.33037516</v>
      </c>
      <c r="BB25" s="181">
        <f t="shared" si="10"/>
        <v>154678692.8456043</v>
      </c>
      <c r="BC25" s="181">
        <f t="shared" si="10"/>
        <v>111144038.53775987</v>
      </c>
      <c r="BD25" s="181">
        <f t="shared" si="10"/>
        <v>67237377.516175449</v>
      </c>
      <c r="BE25" s="181">
        <f t="shared" si="10"/>
        <v>22955530.957054947</v>
      </c>
      <c r="BF25" s="181">
        <f t="shared" si="10"/>
        <v>-9.3664973974227905E-4</v>
      </c>
    </row>
    <row r="26" spans="1:58" x14ac:dyDescent="0.25">
      <c r="A26" s="185" t="s">
        <v>344</v>
      </c>
      <c r="B26" s="382">
        <v>0.52763585346825537</v>
      </c>
      <c r="C26" s="199"/>
      <c r="D26" s="199"/>
      <c r="E26" s="199"/>
      <c r="F26" s="199"/>
      <c r="G26" s="199"/>
      <c r="H26" s="199"/>
      <c r="I26" s="199"/>
      <c r="J26" s="199"/>
      <c r="K26" s="199"/>
      <c r="L26" s="199"/>
      <c r="M26" s="199"/>
      <c r="N26" s="199"/>
    </row>
    <row r="27" spans="1:58" x14ac:dyDescent="0.25">
      <c r="A27" s="148" t="s">
        <v>20</v>
      </c>
      <c r="B27" s="153">
        <v>44197</v>
      </c>
      <c r="C27" s="153">
        <v>44228</v>
      </c>
      <c r="D27" s="153">
        <v>44256</v>
      </c>
      <c r="E27" s="153">
        <v>44287</v>
      </c>
      <c r="F27" s="153">
        <v>44317</v>
      </c>
      <c r="G27" s="153">
        <v>44317</v>
      </c>
      <c r="H27" s="153">
        <v>44348</v>
      </c>
      <c r="I27" s="153">
        <v>44378</v>
      </c>
      <c r="J27" s="153">
        <v>44409</v>
      </c>
      <c r="K27" s="153">
        <v>44440</v>
      </c>
      <c r="L27" s="153">
        <v>44470</v>
      </c>
      <c r="M27" s="153">
        <v>44501</v>
      </c>
      <c r="N27" s="153">
        <v>44531</v>
      </c>
      <c r="O27" s="153">
        <v>44562</v>
      </c>
      <c r="P27" s="153">
        <v>44593</v>
      </c>
      <c r="Q27" s="153">
        <v>44621</v>
      </c>
      <c r="R27" s="153">
        <v>44652</v>
      </c>
      <c r="S27" s="153">
        <v>44682</v>
      </c>
      <c r="T27" s="153">
        <v>44682</v>
      </c>
      <c r="U27" s="153">
        <v>44713</v>
      </c>
      <c r="V27" s="153">
        <v>44743</v>
      </c>
      <c r="W27" s="153">
        <v>44774</v>
      </c>
      <c r="X27" s="153">
        <v>44805</v>
      </c>
      <c r="Y27" s="153">
        <v>44835</v>
      </c>
      <c r="Z27" s="153">
        <v>44866</v>
      </c>
      <c r="AA27" s="153">
        <v>44896</v>
      </c>
      <c r="AB27" s="153">
        <v>44927</v>
      </c>
      <c r="AC27" s="153">
        <v>44958</v>
      </c>
      <c r="AD27" s="153">
        <v>44986</v>
      </c>
      <c r="AE27" s="153">
        <v>45017</v>
      </c>
      <c r="AF27" s="153">
        <v>45047</v>
      </c>
      <c r="AG27" s="153">
        <v>45047</v>
      </c>
      <c r="AH27" s="153">
        <v>45078</v>
      </c>
      <c r="AI27" s="153">
        <v>45108</v>
      </c>
      <c r="AJ27" s="153">
        <v>45139</v>
      </c>
      <c r="AK27" s="153">
        <v>45170</v>
      </c>
      <c r="AL27" s="153">
        <v>45200</v>
      </c>
      <c r="AM27" s="153">
        <v>45231</v>
      </c>
      <c r="AN27" s="153">
        <v>45261</v>
      </c>
      <c r="AO27" s="153">
        <v>45292</v>
      </c>
      <c r="AP27" s="153">
        <v>45323</v>
      </c>
      <c r="AQ27" s="153">
        <v>45352</v>
      </c>
      <c r="AR27" s="153">
        <v>45383</v>
      </c>
      <c r="AS27" s="153">
        <v>45413</v>
      </c>
      <c r="AT27" s="153">
        <v>45413</v>
      </c>
      <c r="AU27" s="153">
        <v>45444</v>
      </c>
      <c r="AV27" s="153">
        <v>45474</v>
      </c>
      <c r="AW27" s="153">
        <v>45505</v>
      </c>
      <c r="AX27" s="153">
        <v>45536</v>
      </c>
      <c r="AY27" s="153">
        <v>45566</v>
      </c>
      <c r="AZ27" s="153">
        <v>45597</v>
      </c>
      <c r="BA27" s="153">
        <v>45627</v>
      </c>
      <c r="BB27" s="153">
        <v>45658</v>
      </c>
      <c r="BC27" s="153">
        <v>45689</v>
      </c>
      <c r="BD27" s="153">
        <v>45717</v>
      </c>
      <c r="BE27" s="153">
        <v>45748</v>
      </c>
      <c r="BF27" s="153">
        <v>45778</v>
      </c>
    </row>
    <row r="28" spans="1:58" x14ac:dyDescent="0.25">
      <c r="A28" s="212" t="s">
        <v>355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1:58" x14ac:dyDescent="0.25">
      <c r="A29" s="197" t="s">
        <v>259</v>
      </c>
      <c r="B29" s="181"/>
      <c r="C29" s="181"/>
      <c r="D29" s="181"/>
      <c r="E29" s="181"/>
      <c r="F29" s="181"/>
      <c r="G29" s="181">
        <f>C8</f>
        <v>48027237.075376995</v>
      </c>
      <c r="H29" s="181">
        <f>G35</f>
        <v>47981239.737742655</v>
      </c>
      <c r="I29" s="181">
        <f t="shared" ref="I29:BF29" si="11">H35</f>
        <v>47351989.683211222</v>
      </c>
      <c r="J29" s="181">
        <f t="shared" si="11"/>
        <v>46933811.712338969</v>
      </c>
      <c r="K29" s="181">
        <f t="shared" si="11"/>
        <v>46434028.290577285</v>
      </c>
      <c r="L29" s="181">
        <f t="shared" si="11"/>
        <v>46036080.833069071</v>
      </c>
      <c r="M29" s="181">
        <f t="shared" si="11"/>
        <v>45699818.519868925</v>
      </c>
      <c r="N29" s="181">
        <f t="shared" si="11"/>
        <v>45194825.877921022</v>
      </c>
      <c r="O29" s="181">
        <f t="shared" si="11"/>
        <v>44548366.995341189</v>
      </c>
      <c r="P29" s="181">
        <f t="shared" si="11"/>
        <v>43573247.540172741</v>
      </c>
      <c r="Q29" s="181">
        <f t="shared" si="11"/>
        <v>42598128.085004292</v>
      </c>
      <c r="R29" s="181">
        <f t="shared" si="11"/>
        <v>41623008.629835844</v>
      </c>
      <c r="S29" s="181">
        <f t="shared" si="11"/>
        <v>40647889.174667396</v>
      </c>
      <c r="T29" s="181">
        <f t="shared" si="11"/>
        <v>40144601.713935293</v>
      </c>
      <c r="U29" s="181">
        <f t="shared" si="11"/>
        <v>39616819.168327458</v>
      </c>
      <c r="V29" s="181">
        <f t="shared" si="11"/>
        <v>38526068.574071266</v>
      </c>
      <c r="W29" s="181">
        <f t="shared" si="11"/>
        <v>37435317.979815073</v>
      </c>
      <c r="X29" s="181">
        <f t="shared" si="11"/>
        <v>36344567.385558881</v>
      </c>
      <c r="Y29" s="181">
        <f t="shared" si="11"/>
        <v>35253816.791302688</v>
      </c>
      <c r="Z29" s="181">
        <f t="shared" si="11"/>
        <v>34163066.197046496</v>
      </c>
      <c r="AA29" s="181">
        <f t="shared" si="11"/>
        <v>33072315.602790304</v>
      </c>
      <c r="AB29" s="181">
        <f t="shared" si="11"/>
        <v>31981565.008534111</v>
      </c>
      <c r="AC29" s="181">
        <f t="shared" si="11"/>
        <v>30871518.162126165</v>
      </c>
      <c r="AD29" s="181">
        <f t="shared" si="11"/>
        <v>29761471.315718219</v>
      </c>
      <c r="AE29" s="181">
        <f t="shared" si="11"/>
        <v>28651424.469310272</v>
      </c>
      <c r="AF29" s="181">
        <f t="shared" si="11"/>
        <v>27541377.622902326</v>
      </c>
      <c r="AG29" s="181">
        <f t="shared" si="11"/>
        <v>26968450.218304679</v>
      </c>
      <c r="AH29" s="181">
        <f t="shared" si="11"/>
        <v>26431330.776494384</v>
      </c>
      <c r="AI29" s="181">
        <f t="shared" si="11"/>
        <v>25321283.930086438</v>
      </c>
      <c r="AJ29" s="181">
        <f t="shared" si="11"/>
        <v>24211237.083678491</v>
      </c>
      <c r="AK29" s="181">
        <f t="shared" si="11"/>
        <v>23101190.237270545</v>
      </c>
      <c r="AL29" s="181">
        <f t="shared" si="11"/>
        <v>21991143.390862599</v>
      </c>
      <c r="AM29" s="181">
        <f t="shared" si="11"/>
        <v>20881096.544454653</v>
      </c>
      <c r="AN29" s="181">
        <f t="shared" si="11"/>
        <v>19771049.698046707</v>
      </c>
      <c r="AO29" s="181">
        <f t="shared" si="11"/>
        <v>18661002.85163876</v>
      </c>
      <c r="AP29" s="181">
        <f t="shared" si="11"/>
        <v>17531137.444605943</v>
      </c>
      <c r="AQ29" s="181">
        <f t="shared" si="11"/>
        <v>16401272.037573123</v>
      </c>
      <c r="AR29" s="181">
        <f t="shared" si="11"/>
        <v>15271406.630540304</v>
      </c>
      <c r="AS29" s="181">
        <f t="shared" si="11"/>
        <v>14141541.223507484</v>
      </c>
      <c r="AT29" s="181">
        <f t="shared" si="11"/>
        <v>13558384.884393772</v>
      </c>
      <c r="AU29" s="181">
        <f t="shared" si="11"/>
        <v>13011675.816474667</v>
      </c>
      <c r="AV29" s="181">
        <f t="shared" si="11"/>
        <v>11881810.409441847</v>
      </c>
      <c r="AW29" s="181">
        <f t="shared" si="11"/>
        <v>10751945.002409028</v>
      </c>
      <c r="AX29" s="181">
        <f t="shared" si="11"/>
        <v>9622079.5953762084</v>
      </c>
      <c r="AY29" s="181">
        <f t="shared" si="11"/>
        <v>8492214.188343389</v>
      </c>
      <c r="AZ29" s="181">
        <f t="shared" si="11"/>
        <v>7362348.7813105695</v>
      </c>
      <c r="BA29" s="181">
        <f t="shared" si="11"/>
        <v>6232483.37427775</v>
      </c>
      <c r="BB29" s="181">
        <f t="shared" si="11"/>
        <v>5102617.9672449306</v>
      </c>
      <c r="BC29" s="181">
        <f t="shared" si="11"/>
        <v>3972752.5602121116</v>
      </c>
      <c r="BD29" s="181">
        <f t="shared" si="11"/>
        <v>2842887.1531792926</v>
      </c>
      <c r="BE29" s="181">
        <f t="shared" si="11"/>
        <v>1713021.7461464736</v>
      </c>
      <c r="BF29" s="181">
        <f t="shared" si="11"/>
        <v>583156.33911365457</v>
      </c>
    </row>
    <row r="30" spans="1:58" x14ac:dyDescent="0.25">
      <c r="A30" s="378" t="s">
        <v>262</v>
      </c>
      <c r="B30" s="195"/>
      <c r="C30" s="195"/>
      <c r="D30" s="195"/>
      <c r="E30" s="195"/>
      <c r="F30" s="195"/>
      <c r="G30" s="195">
        <f>G20</f>
        <v>36801835.645161286</v>
      </c>
      <c r="H30" s="195">
        <f t="shared" ref="H30:BF30" si="12">H20</f>
        <v>73345382</v>
      </c>
      <c r="I30" s="195">
        <f t="shared" si="12"/>
        <v>72139390</v>
      </c>
      <c r="J30" s="195">
        <f t="shared" si="12"/>
        <v>75129110</v>
      </c>
      <c r="K30" s="195">
        <f t="shared" si="12"/>
        <v>77261818</v>
      </c>
      <c r="L30" s="195">
        <f t="shared" si="12"/>
        <v>75143160</v>
      </c>
      <c r="M30" s="195">
        <f t="shared" si="12"/>
        <v>77638013</v>
      </c>
      <c r="N30" s="195">
        <f t="shared" si="12"/>
        <v>80888727</v>
      </c>
      <c r="O30" s="195">
        <f t="shared" si="12"/>
        <v>81375468.333333328</v>
      </c>
      <c r="P30" s="195">
        <f t="shared" si="12"/>
        <v>81375468.333333328</v>
      </c>
      <c r="Q30" s="195">
        <f t="shared" si="12"/>
        <v>81375468.333333328</v>
      </c>
      <c r="R30" s="195">
        <f t="shared" si="12"/>
        <v>81375468.333333328</v>
      </c>
      <c r="S30" s="195">
        <f t="shared" si="12"/>
        <v>42000241.720430106</v>
      </c>
      <c r="T30" s="195">
        <f t="shared" si="12"/>
        <v>39375226.612903222</v>
      </c>
      <c r="U30" s="195">
        <f t="shared" si="12"/>
        <v>81375468.333333328</v>
      </c>
      <c r="V30" s="195">
        <f t="shared" si="12"/>
        <v>81375468.333333328</v>
      </c>
      <c r="W30" s="195">
        <f t="shared" si="12"/>
        <v>81375468.333333328</v>
      </c>
      <c r="X30" s="195">
        <f t="shared" si="12"/>
        <v>81375468.333333328</v>
      </c>
      <c r="Y30" s="195">
        <f t="shared" si="12"/>
        <v>81375468.333333328</v>
      </c>
      <c r="Z30" s="195">
        <f t="shared" si="12"/>
        <v>81375468.333333328</v>
      </c>
      <c r="AA30" s="195">
        <f t="shared" si="12"/>
        <v>81375468.333333328</v>
      </c>
      <c r="AB30" s="195">
        <f t="shared" si="12"/>
        <v>82815065.583333328</v>
      </c>
      <c r="AC30" s="195">
        <f t="shared" si="12"/>
        <v>82815065.583333328</v>
      </c>
      <c r="AD30" s="195">
        <f t="shared" si="12"/>
        <v>82815065.583333328</v>
      </c>
      <c r="AE30" s="195">
        <f t="shared" si="12"/>
        <v>82815065.583333328</v>
      </c>
      <c r="AF30" s="195">
        <f t="shared" si="12"/>
        <v>42743259.655913979</v>
      </c>
      <c r="AG30" s="195">
        <f t="shared" si="12"/>
        <v>40071805.927419357</v>
      </c>
      <c r="AH30" s="195">
        <f t="shared" si="12"/>
        <v>82815065.583333328</v>
      </c>
      <c r="AI30" s="195">
        <f t="shared" si="12"/>
        <v>82815065.583333328</v>
      </c>
      <c r="AJ30" s="195">
        <f t="shared" si="12"/>
        <v>82815065.583333328</v>
      </c>
      <c r="AK30" s="195">
        <f t="shared" si="12"/>
        <v>82815065.583333328</v>
      </c>
      <c r="AL30" s="195">
        <f t="shared" si="12"/>
        <v>82815065.583333328</v>
      </c>
      <c r="AM30" s="195">
        <f t="shared" si="12"/>
        <v>82815065.583333328</v>
      </c>
      <c r="AN30" s="195">
        <f t="shared" si="12"/>
        <v>82815065.583333328</v>
      </c>
      <c r="AO30" s="195">
        <f t="shared" si="12"/>
        <v>84293629.666666672</v>
      </c>
      <c r="AP30" s="195">
        <f t="shared" si="12"/>
        <v>84293629.666666672</v>
      </c>
      <c r="AQ30" s="195">
        <f t="shared" si="12"/>
        <v>84293629.666666672</v>
      </c>
      <c r="AR30" s="195">
        <f t="shared" si="12"/>
        <v>84293629.666666672</v>
      </c>
      <c r="AS30" s="195">
        <f t="shared" si="12"/>
        <v>43506389.505376346</v>
      </c>
      <c r="AT30" s="195">
        <f t="shared" si="12"/>
        <v>40787240.161290325</v>
      </c>
      <c r="AU30" s="195">
        <f t="shared" si="12"/>
        <v>84293629.666666672</v>
      </c>
      <c r="AV30" s="195">
        <f t="shared" si="12"/>
        <v>84293629.666666672</v>
      </c>
      <c r="AW30" s="195">
        <f t="shared" si="12"/>
        <v>84293629.666666672</v>
      </c>
      <c r="AX30" s="195">
        <f t="shared" si="12"/>
        <v>84293629.666666672</v>
      </c>
      <c r="AY30" s="195">
        <f t="shared" si="12"/>
        <v>84293629.666666672</v>
      </c>
      <c r="AZ30" s="195">
        <f t="shared" si="12"/>
        <v>84293629.666666672</v>
      </c>
      <c r="BA30" s="195">
        <f t="shared" si="12"/>
        <v>84293629.666666672</v>
      </c>
      <c r="BB30" s="195">
        <f t="shared" si="12"/>
        <v>84293629.666666672</v>
      </c>
      <c r="BC30" s="195">
        <f t="shared" si="12"/>
        <v>84293629.666666672</v>
      </c>
      <c r="BD30" s="195">
        <f t="shared" si="12"/>
        <v>84293629.666666672</v>
      </c>
      <c r="BE30" s="195">
        <f t="shared" si="12"/>
        <v>84293629.666666672</v>
      </c>
      <c r="BF30" s="195">
        <f t="shared" si="12"/>
        <v>43506389.505376346</v>
      </c>
    </row>
    <row r="31" spans="1:58" x14ac:dyDescent="0.25">
      <c r="A31" s="197" t="s">
        <v>263</v>
      </c>
      <c r="B31" s="181"/>
      <c r="C31" s="181"/>
      <c r="D31" s="181"/>
      <c r="E31" s="181"/>
      <c r="F31" s="181"/>
      <c r="G31" s="194">
        <f>$E$8</f>
        <v>1.19829658143917E-2</v>
      </c>
      <c r="H31" s="194">
        <f t="shared" ref="H31:S31" si="13">$E$8</f>
        <v>1.19829658143917E-2</v>
      </c>
      <c r="I31" s="194">
        <f t="shared" si="13"/>
        <v>1.19829658143917E-2</v>
      </c>
      <c r="J31" s="194">
        <f t="shared" si="13"/>
        <v>1.19829658143917E-2</v>
      </c>
      <c r="K31" s="194">
        <f t="shared" si="13"/>
        <v>1.19829658143917E-2</v>
      </c>
      <c r="L31" s="194">
        <f t="shared" si="13"/>
        <v>1.19829658143917E-2</v>
      </c>
      <c r="M31" s="194">
        <f t="shared" si="13"/>
        <v>1.19829658143917E-2</v>
      </c>
      <c r="N31" s="194">
        <f t="shared" si="13"/>
        <v>1.19829658143917E-2</v>
      </c>
      <c r="O31" s="194">
        <f t="shared" si="13"/>
        <v>1.19829658143917E-2</v>
      </c>
      <c r="P31" s="194">
        <f t="shared" si="13"/>
        <v>1.19829658143917E-2</v>
      </c>
      <c r="Q31" s="194">
        <f t="shared" si="13"/>
        <v>1.19829658143917E-2</v>
      </c>
      <c r="R31" s="194">
        <f t="shared" si="13"/>
        <v>1.19829658143917E-2</v>
      </c>
      <c r="S31" s="194">
        <f t="shared" si="13"/>
        <v>1.19829658143917E-2</v>
      </c>
      <c r="T31" s="194">
        <f>$B$36</f>
        <v>1.3403924015382818E-2</v>
      </c>
      <c r="U31" s="194">
        <f t="shared" ref="U31:BF31" si="14">$B$36</f>
        <v>1.3403924015382818E-2</v>
      </c>
      <c r="V31" s="194">
        <f t="shared" si="14"/>
        <v>1.3403924015382818E-2</v>
      </c>
      <c r="W31" s="194">
        <f t="shared" si="14"/>
        <v>1.3403924015382818E-2</v>
      </c>
      <c r="X31" s="194">
        <f t="shared" si="14"/>
        <v>1.3403924015382818E-2</v>
      </c>
      <c r="Y31" s="194">
        <f t="shared" si="14"/>
        <v>1.3403924015382818E-2</v>
      </c>
      <c r="Z31" s="194">
        <f t="shared" si="14"/>
        <v>1.3403924015382818E-2</v>
      </c>
      <c r="AA31" s="194">
        <f t="shared" si="14"/>
        <v>1.3403924015382818E-2</v>
      </c>
      <c r="AB31" s="194">
        <f t="shared" si="14"/>
        <v>1.3403924015382818E-2</v>
      </c>
      <c r="AC31" s="194">
        <f t="shared" si="14"/>
        <v>1.3403924015382818E-2</v>
      </c>
      <c r="AD31" s="194">
        <f t="shared" si="14"/>
        <v>1.3403924015382818E-2</v>
      </c>
      <c r="AE31" s="194">
        <f t="shared" si="14"/>
        <v>1.3403924015382818E-2</v>
      </c>
      <c r="AF31" s="194">
        <f t="shared" si="14"/>
        <v>1.3403924015382818E-2</v>
      </c>
      <c r="AG31" s="194">
        <f t="shared" si="14"/>
        <v>1.3403924015382818E-2</v>
      </c>
      <c r="AH31" s="194">
        <f t="shared" si="14"/>
        <v>1.3403924015382818E-2</v>
      </c>
      <c r="AI31" s="194">
        <f t="shared" si="14"/>
        <v>1.3403924015382818E-2</v>
      </c>
      <c r="AJ31" s="194">
        <f t="shared" si="14"/>
        <v>1.3403924015382818E-2</v>
      </c>
      <c r="AK31" s="194">
        <f t="shared" si="14"/>
        <v>1.3403924015382818E-2</v>
      </c>
      <c r="AL31" s="194">
        <f t="shared" si="14"/>
        <v>1.3403924015382818E-2</v>
      </c>
      <c r="AM31" s="194">
        <f t="shared" si="14"/>
        <v>1.3403924015382818E-2</v>
      </c>
      <c r="AN31" s="194">
        <f t="shared" si="14"/>
        <v>1.3403924015382818E-2</v>
      </c>
      <c r="AO31" s="194">
        <f t="shared" si="14"/>
        <v>1.3403924015382818E-2</v>
      </c>
      <c r="AP31" s="194">
        <f t="shared" si="14"/>
        <v>1.3403924015382818E-2</v>
      </c>
      <c r="AQ31" s="194">
        <f t="shared" si="14"/>
        <v>1.3403924015382818E-2</v>
      </c>
      <c r="AR31" s="194">
        <f t="shared" si="14"/>
        <v>1.3403924015382818E-2</v>
      </c>
      <c r="AS31" s="194">
        <f t="shared" si="14"/>
        <v>1.3403924015382818E-2</v>
      </c>
      <c r="AT31" s="194">
        <f t="shared" si="14"/>
        <v>1.3403924015382818E-2</v>
      </c>
      <c r="AU31" s="194">
        <f t="shared" si="14"/>
        <v>1.3403924015382818E-2</v>
      </c>
      <c r="AV31" s="194">
        <f t="shared" si="14"/>
        <v>1.3403924015382818E-2</v>
      </c>
      <c r="AW31" s="194">
        <f t="shared" si="14"/>
        <v>1.3403924015382818E-2</v>
      </c>
      <c r="AX31" s="194">
        <f t="shared" si="14"/>
        <v>1.3403924015382818E-2</v>
      </c>
      <c r="AY31" s="194">
        <f t="shared" si="14"/>
        <v>1.3403924015382818E-2</v>
      </c>
      <c r="AZ31" s="194">
        <f t="shared" si="14"/>
        <v>1.3403924015382818E-2</v>
      </c>
      <c r="BA31" s="194">
        <f t="shared" si="14"/>
        <v>1.3403924015382818E-2</v>
      </c>
      <c r="BB31" s="194">
        <f t="shared" si="14"/>
        <v>1.3403924015382818E-2</v>
      </c>
      <c r="BC31" s="194">
        <f t="shared" si="14"/>
        <v>1.3403924015382818E-2</v>
      </c>
      <c r="BD31" s="194">
        <f t="shared" si="14"/>
        <v>1.3403924015382818E-2</v>
      </c>
      <c r="BE31" s="194">
        <f t="shared" si="14"/>
        <v>1.3403924015382818E-2</v>
      </c>
      <c r="BF31" s="194">
        <f t="shared" si="14"/>
        <v>1.3403924015382818E-2</v>
      </c>
    </row>
    <row r="32" spans="1:58" x14ac:dyDescent="0.25">
      <c r="A32" s="197" t="s">
        <v>207</v>
      </c>
      <c r="B32" s="181"/>
      <c r="C32" s="181"/>
      <c r="D32" s="181"/>
      <c r="E32" s="181"/>
      <c r="F32" s="181"/>
      <c r="G32" s="181">
        <f>G31*G30</f>
        <v>440995.1384428296</v>
      </c>
      <c r="H32" s="181">
        <f>H31*H30</f>
        <v>878895.20514950028</v>
      </c>
      <c r="I32" s="181">
        <f t="shared" ref="I32" si="15">I31*I30</f>
        <v>864443.84424107044</v>
      </c>
      <c r="J32" s="181">
        <f t="shared" ref="J32" si="16">J31*J30</f>
        <v>900269.55679567356</v>
      </c>
      <c r="K32" s="181">
        <f t="shared" ref="K32" si="17">K31*K30</f>
        <v>925825.72385175328</v>
      </c>
      <c r="L32" s="181">
        <f t="shared" ref="L32" si="18">L31*L30</f>
        <v>900437.91746536584</v>
      </c>
      <c r="M32" s="181">
        <f t="shared" ref="M32" si="19">M31*M30</f>
        <v>930333.65567629843</v>
      </c>
      <c r="N32" s="181">
        <f t="shared" ref="N32" si="20">N31*N30</f>
        <v>969286.85041066282</v>
      </c>
      <c r="O32" s="181">
        <f t="shared" ref="O32" si="21">O31*O30</f>
        <v>975119.45516844757</v>
      </c>
      <c r="P32" s="181">
        <f t="shared" ref="P32" si="22">P31*P30</f>
        <v>975119.45516844757</v>
      </c>
      <c r="Q32" s="181">
        <f t="shared" ref="Q32" si="23">Q31*Q30</f>
        <v>975119.45516844757</v>
      </c>
      <c r="R32" s="181">
        <f t="shared" ref="R32" si="24">R31*R30</f>
        <v>975119.45516844757</v>
      </c>
      <c r="S32" s="181">
        <f t="shared" ref="S32" si="25">S31*S30</f>
        <v>503287.46073210199</v>
      </c>
      <c r="T32" s="181">
        <f t="shared" ref="T32" si="26">T31*T30</f>
        <v>527782.54560783412</v>
      </c>
      <c r="U32" s="181">
        <f t="shared" ref="U32" si="27">U31*U30</f>
        <v>1090750.5942561906</v>
      </c>
      <c r="V32" s="181">
        <f t="shared" ref="V32" si="28">V31*V30</f>
        <v>1090750.5942561906</v>
      </c>
      <c r="W32" s="181">
        <f t="shared" ref="W32" si="29">W31*W30</f>
        <v>1090750.5942561906</v>
      </c>
      <c r="X32" s="181">
        <f t="shared" ref="X32" si="30">X31*X30</f>
        <v>1090750.5942561906</v>
      </c>
      <c r="Y32" s="181">
        <f t="shared" ref="Y32" si="31">Y31*Y30</f>
        <v>1090750.5942561906</v>
      </c>
      <c r="Z32" s="181">
        <f t="shared" ref="Z32" si="32">Z31*Z30</f>
        <v>1090750.5942561906</v>
      </c>
      <c r="AA32" s="181">
        <f t="shared" ref="AA32" si="33">AA31*AA30</f>
        <v>1090750.5942561906</v>
      </c>
      <c r="AB32" s="181">
        <f t="shared" ref="AB32" si="34">AB31*AB30</f>
        <v>1110046.8464079446</v>
      </c>
      <c r="AC32" s="181">
        <f t="shared" ref="AC32" si="35">AC31*AC30</f>
        <v>1110046.8464079446</v>
      </c>
      <c r="AD32" s="181">
        <f t="shared" ref="AD32" si="36">AD31*AD30</f>
        <v>1110046.8464079446</v>
      </c>
      <c r="AE32" s="181">
        <f t="shared" ref="AE32" si="37">AE31*AE30</f>
        <v>1110046.8464079446</v>
      </c>
      <c r="AF32" s="181">
        <f t="shared" ref="AF32" si="38">AF31*AF30</f>
        <v>572927.40459764889</v>
      </c>
      <c r="AG32" s="181">
        <f t="shared" ref="AG32" si="39">AG31*AG30</f>
        <v>537119.44181029592</v>
      </c>
      <c r="AH32" s="181">
        <f t="shared" ref="AH32" si="40">AH31*AH30</f>
        <v>1110046.8464079446</v>
      </c>
      <c r="AI32" s="181">
        <f t="shared" ref="AI32" si="41">AI31*AI30</f>
        <v>1110046.8464079446</v>
      </c>
      <c r="AJ32" s="181">
        <f t="shared" ref="AJ32" si="42">AJ31*AJ30</f>
        <v>1110046.8464079446</v>
      </c>
      <c r="AK32" s="181">
        <f t="shared" ref="AK32" si="43">AK31*AK30</f>
        <v>1110046.8464079446</v>
      </c>
      <c r="AL32" s="181">
        <f t="shared" ref="AL32" si="44">AL31*AL30</f>
        <v>1110046.8464079446</v>
      </c>
      <c r="AM32" s="181">
        <f t="shared" ref="AM32" si="45">AM31*AM30</f>
        <v>1110046.8464079446</v>
      </c>
      <c r="AN32" s="181">
        <f t="shared" ref="AN32" si="46">AN31*AN30</f>
        <v>1110046.8464079446</v>
      </c>
      <c r="AO32" s="181">
        <f t="shared" ref="AO32" si="47">AO31*AO30</f>
        <v>1129865.407032819</v>
      </c>
      <c r="AP32" s="181">
        <f t="shared" ref="AP32" si="48">AP31*AP30</f>
        <v>1129865.407032819</v>
      </c>
      <c r="AQ32" s="181">
        <f t="shared" ref="AQ32" si="49">AQ31*AQ30</f>
        <v>1129865.407032819</v>
      </c>
      <c r="AR32" s="181">
        <f t="shared" ref="AR32" si="50">AR31*AR30</f>
        <v>1129865.407032819</v>
      </c>
      <c r="AS32" s="181">
        <f t="shared" ref="AS32" si="51">AS31*AS30</f>
        <v>583156.33911371301</v>
      </c>
      <c r="AT32" s="181">
        <f t="shared" ref="AT32" si="52">AT31*AT30</f>
        <v>546709.06791910599</v>
      </c>
      <c r="AU32" s="181">
        <f t="shared" ref="AU32" si="53">AU31*AU30</f>
        <v>1129865.407032819</v>
      </c>
      <c r="AV32" s="181">
        <f t="shared" ref="AV32" si="54">AV31*AV30</f>
        <v>1129865.407032819</v>
      </c>
      <c r="AW32" s="181">
        <f t="shared" ref="AW32" si="55">AW31*AW30</f>
        <v>1129865.407032819</v>
      </c>
      <c r="AX32" s="181">
        <f t="shared" ref="AX32" si="56">AX31*AX30</f>
        <v>1129865.407032819</v>
      </c>
      <c r="AY32" s="181">
        <f t="shared" ref="AY32" si="57">AY31*AY30</f>
        <v>1129865.407032819</v>
      </c>
      <c r="AZ32" s="181">
        <f t="shared" ref="AZ32" si="58">AZ31*AZ30</f>
        <v>1129865.407032819</v>
      </c>
      <c r="BA32" s="181">
        <f t="shared" ref="BA32" si="59">BA31*BA30</f>
        <v>1129865.407032819</v>
      </c>
      <c r="BB32" s="181">
        <f t="shared" ref="BB32" si="60">BB31*BB30</f>
        <v>1129865.407032819</v>
      </c>
      <c r="BC32" s="181">
        <f t="shared" ref="BC32" si="61">BC31*BC30</f>
        <v>1129865.407032819</v>
      </c>
      <c r="BD32" s="181">
        <f t="shared" ref="BD32" si="62">BD31*BD30</f>
        <v>1129865.407032819</v>
      </c>
      <c r="BE32" s="181">
        <f t="shared" ref="BE32" si="63">BE31*BE30</f>
        <v>1129865.407032819</v>
      </c>
      <c r="BF32" s="181">
        <f t="shared" ref="BF32" si="64">BF31*BF30</f>
        <v>583156.33911371301</v>
      </c>
    </row>
    <row r="33" spans="1:58" x14ac:dyDescent="0.25">
      <c r="A33" s="197" t="s">
        <v>260</v>
      </c>
      <c r="B33" s="196"/>
      <c r="C33" s="196"/>
      <c r="D33" s="196"/>
      <c r="E33" s="196"/>
      <c r="F33" s="196"/>
      <c r="G33" s="181">
        <f>G29-G32</f>
        <v>47586241.936934166</v>
      </c>
      <c r="H33" s="181">
        <f t="shared" ref="H33" si="65">H29-H32</f>
        <v>47102344.532593153</v>
      </c>
      <c r="I33" s="181">
        <f t="shared" ref="I33" si="66">I29-I32</f>
        <v>46487545.838970155</v>
      </c>
      <c r="J33" s="181">
        <f t="shared" ref="J33" si="67">J29-J32</f>
        <v>46033542.155543298</v>
      </c>
      <c r="K33" s="181">
        <f t="shared" ref="K33" si="68">K29-K32</f>
        <v>45508202.56672553</v>
      </c>
      <c r="L33" s="181">
        <f t="shared" ref="L33" si="69">L29-L32</f>
        <v>45135642.915603705</v>
      </c>
      <c r="M33" s="181">
        <f t="shared" ref="M33" si="70">M29-M32</f>
        <v>44769484.864192627</v>
      </c>
      <c r="N33" s="181">
        <f t="shared" ref="N33" si="71">N29-N32</f>
        <v>44225539.02751036</v>
      </c>
      <c r="O33" s="181">
        <f t="shared" ref="O33" si="72">O29-O32</f>
        <v>43573247.540172741</v>
      </c>
      <c r="P33" s="181">
        <f t="shared" ref="P33" si="73">P29-P32</f>
        <v>42598128.085004292</v>
      </c>
      <c r="Q33" s="181">
        <f t="shared" ref="Q33" si="74">Q29-Q32</f>
        <v>41623008.629835844</v>
      </c>
      <c r="R33" s="181">
        <f t="shared" ref="R33" si="75">R29-R32</f>
        <v>40647889.174667396</v>
      </c>
      <c r="S33" s="181">
        <f t="shared" ref="S33" si="76">S29-S32</f>
        <v>40144601.713935293</v>
      </c>
      <c r="T33" s="181">
        <f t="shared" ref="T33" si="77">T29-T32</f>
        <v>39616819.168327458</v>
      </c>
      <c r="U33" s="181">
        <f t="shared" ref="U33" si="78">U29-U32</f>
        <v>38526068.574071266</v>
      </c>
      <c r="V33" s="181">
        <f t="shared" ref="V33" si="79">V29-V32</f>
        <v>37435317.979815073</v>
      </c>
      <c r="W33" s="181">
        <f t="shared" ref="W33" si="80">W29-W32</f>
        <v>36344567.385558881</v>
      </c>
      <c r="X33" s="181">
        <f t="shared" ref="X33" si="81">X29-X32</f>
        <v>35253816.791302688</v>
      </c>
      <c r="Y33" s="181">
        <f t="shared" ref="Y33" si="82">Y29-Y32</f>
        <v>34163066.197046496</v>
      </c>
      <c r="Z33" s="181">
        <f t="shared" ref="Z33" si="83">Z29-Z32</f>
        <v>33072315.602790304</v>
      </c>
      <c r="AA33" s="181">
        <f t="shared" ref="AA33" si="84">AA29-AA32</f>
        <v>31981565.008534111</v>
      </c>
      <c r="AB33" s="181">
        <f t="shared" ref="AB33" si="85">AB29-AB32</f>
        <v>30871518.162126165</v>
      </c>
      <c r="AC33" s="181">
        <f t="shared" ref="AC33" si="86">AC29-AC32</f>
        <v>29761471.315718219</v>
      </c>
      <c r="AD33" s="181">
        <f t="shared" ref="AD33" si="87">AD29-AD32</f>
        <v>28651424.469310272</v>
      </c>
      <c r="AE33" s="181">
        <f t="shared" ref="AE33" si="88">AE29-AE32</f>
        <v>27541377.622902326</v>
      </c>
      <c r="AF33" s="181">
        <f t="shared" ref="AF33" si="89">AF29-AF32</f>
        <v>26968450.218304679</v>
      </c>
      <c r="AG33" s="181">
        <f t="shared" ref="AG33" si="90">AG29-AG32</f>
        <v>26431330.776494384</v>
      </c>
      <c r="AH33" s="181">
        <f t="shared" ref="AH33" si="91">AH29-AH32</f>
        <v>25321283.930086438</v>
      </c>
      <c r="AI33" s="181">
        <f t="shared" ref="AI33" si="92">AI29-AI32</f>
        <v>24211237.083678491</v>
      </c>
      <c r="AJ33" s="181">
        <f t="shared" ref="AJ33" si="93">AJ29-AJ32</f>
        <v>23101190.237270545</v>
      </c>
      <c r="AK33" s="181">
        <f t="shared" ref="AK33" si="94">AK29-AK32</f>
        <v>21991143.390862599</v>
      </c>
      <c r="AL33" s="181">
        <f t="shared" ref="AL33" si="95">AL29-AL32</f>
        <v>20881096.544454653</v>
      </c>
      <c r="AM33" s="181">
        <f t="shared" ref="AM33" si="96">AM29-AM32</f>
        <v>19771049.698046707</v>
      </c>
      <c r="AN33" s="181">
        <f t="shared" ref="AN33" si="97">AN29-AN32</f>
        <v>18661002.85163876</v>
      </c>
      <c r="AO33" s="181">
        <f t="shared" ref="AO33" si="98">AO29-AO32</f>
        <v>17531137.444605943</v>
      </c>
      <c r="AP33" s="181">
        <f t="shared" ref="AP33" si="99">AP29-AP32</f>
        <v>16401272.037573123</v>
      </c>
      <c r="AQ33" s="181">
        <f t="shared" ref="AQ33" si="100">AQ29-AQ32</f>
        <v>15271406.630540304</v>
      </c>
      <c r="AR33" s="181">
        <f t="shared" ref="AR33" si="101">AR29-AR32</f>
        <v>14141541.223507484</v>
      </c>
      <c r="AS33" s="181">
        <f t="shared" ref="AS33" si="102">AS29-AS32</f>
        <v>13558384.884393772</v>
      </c>
      <c r="AT33" s="181">
        <f t="shared" ref="AT33" si="103">AT29-AT32</f>
        <v>13011675.816474667</v>
      </c>
      <c r="AU33" s="181">
        <f t="shared" ref="AU33" si="104">AU29-AU32</f>
        <v>11881810.409441847</v>
      </c>
      <c r="AV33" s="181">
        <f t="shared" ref="AV33" si="105">AV29-AV32</f>
        <v>10751945.002409028</v>
      </c>
      <c r="AW33" s="181">
        <f t="shared" ref="AW33" si="106">AW29-AW32</f>
        <v>9622079.5953762084</v>
      </c>
      <c r="AX33" s="181">
        <f t="shared" ref="AX33" si="107">AX29-AX32</f>
        <v>8492214.188343389</v>
      </c>
      <c r="AY33" s="181">
        <f t="shared" ref="AY33" si="108">AY29-AY32</f>
        <v>7362348.7813105695</v>
      </c>
      <c r="AZ33" s="181">
        <f t="shared" ref="AZ33" si="109">AZ29-AZ32</f>
        <v>6232483.37427775</v>
      </c>
      <c r="BA33" s="181">
        <f t="shared" ref="BA33" si="110">BA29-BA32</f>
        <v>5102617.9672449306</v>
      </c>
      <c r="BB33" s="181">
        <f t="shared" ref="BB33" si="111">BB29-BB32</f>
        <v>3972752.5602121116</v>
      </c>
      <c r="BC33" s="181">
        <f t="shared" ref="BC33" si="112">BC29-BC32</f>
        <v>2842887.1531792926</v>
      </c>
      <c r="BD33" s="181">
        <f t="shared" ref="BD33" si="113">BD29-BD32</f>
        <v>1713021.7461464736</v>
      </c>
      <c r="BE33" s="181">
        <f t="shared" ref="BE33" si="114">BE29-BE32</f>
        <v>583156.33911365457</v>
      </c>
      <c r="BF33" s="181">
        <f t="shared" ref="BF33" si="115">BF29-BF32</f>
        <v>-5.8440491557121277E-8</v>
      </c>
    </row>
    <row r="34" spans="1:58" x14ac:dyDescent="0.25">
      <c r="A34" s="433" t="s">
        <v>351</v>
      </c>
      <c r="B34" s="198"/>
      <c r="C34" s="198"/>
      <c r="D34" s="198"/>
      <c r="E34" s="198"/>
      <c r="F34" s="198"/>
      <c r="G34" s="380">
        <f>'I-Índices'!C39/'I-Índices'!C38-1</f>
        <v>8.3006723105383262E-3</v>
      </c>
      <c r="H34" s="380">
        <f>'I-Índices'!C40/'I-Índices'!C39-1</f>
        <v>5.3000578441551038E-3</v>
      </c>
      <c r="I34" s="380">
        <f>'I-Índices'!C41/'I-Índices'!C40-1</f>
        <v>9.5996866540266623E-3</v>
      </c>
      <c r="J34" s="380">
        <f>'I-Índices'!C42/'I-Índices'!C41-1</f>
        <v>8.699876574363552E-3</v>
      </c>
      <c r="K34" s="380">
        <f>'I-Índices'!C43/'I-Índices'!C42-1</f>
        <v>1.159962900247602E-2</v>
      </c>
      <c r="L34" s="380">
        <f>'I-Índices'!C44/'I-Índices'!C43-1</f>
        <v>1.2499558393798349E-2</v>
      </c>
      <c r="M34" s="380">
        <f>'I-Índices'!C45/'I-Índices'!C44-1</f>
        <v>9.5006903702077317E-3</v>
      </c>
      <c r="N34" s="380">
        <f>'I-Índices'!C46/'I-Índices'!C45-1</f>
        <v>7.2995824342585447E-3</v>
      </c>
      <c r="O34" s="380">
        <v>0</v>
      </c>
      <c r="P34" s="380">
        <v>0</v>
      </c>
      <c r="Q34" s="380">
        <v>0</v>
      </c>
      <c r="R34" s="380">
        <v>0</v>
      </c>
      <c r="S34" s="380">
        <v>0</v>
      </c>
      <c r="T34" s="380">
        <v>0</v>
      </c>
      <c r="U34" s="380">
        <v>0</v>
      </c>
      <c r="V34" s="380">
        <v>0</v>
      </c>
      <c r="W34" s="380">
        <v>0</v>
      </c>
      <c r="X34" s="380">
        <v>0</v>
      </c>
      <c r="Y34" s="380">
        <v>0</v>
      </c>
      <c r="Z34" s="380">
        <v>0</v>
      </c>
      <c r="AA34" s="380">
        <v>0</v>
      </c>
      <c r="AB34" s="380">
        <v>0</v>
      </c>
      <c r="AC34" s="380">
        <v>0</v>
      </c>
      <c r="AD34" s="380">
        <v>0</v>
      </c>
      <c r="AE34" s="380">
        <v>0</v>
      </c>
      <c r="AF34" s="380">
        <v>0</v>
      </c>
      <c r="AG34" s="380">
        <v>0</v>
      </c>
      <c r="AH34" s="380">
        <v>0</v>
      </c>
      <c r="AI34" s="380">
        <v>0</v>
      </c>
      <c r="AJ34" s="380">
        <v>0</v>
      </c>
      <c r="AK34" s="380">
        <v>0</v>
      </c>
      <c r="AL34" s="380">
        <v>0</v>
      </c>
      <c r="AM34" s="380">
        <v>0</v>
      </c>
      <c r="AN34" s="380">
        <v>0</v>
      </c>
      <c r="AO34" s="380">
        <v>0</v>
      </c>
      <c r="AP34" s="380">
        <v>0</v>
      </c>
      <c r="AQ34" s="380">
        <v>0</v>
      </c>
      <c r="AR34" s="380">
        <v>0</v>
      </c>
      <c r="AS34" s="380">
        <v>0</v>
      </c>
      <c r="AT34" s="380">
        <v>0</v>
      </c>
      <c r="AU34" s="380">
        <v>0</v>
      </c>
      <c r="AV34" s="380">
        <v>0</v>
      </c>
      <c r="AW34" s="380">
        <v>0</v>
      </c>
      <c r="AX34" s="380">
        <v>0</v>
      </c>
      <c r="AY34" s="380">
        <v>0</v>
      </c>
      <c r="AZ34" s="380">
        <v>0</v>
      </c>
      <c r="BA34" s="380">
        <v>0</v>
      </c>
      <c r="BB34" s="380">
        <v>0</v>
      </c>
      <c r="BC34" s="380">
        <v>0</v>
      </c>
      <c r="BD34" s="380">
        <v>0</v>
      </c>
      <c r="BE34" s="380">
        <v>0</v>
      </c>
      <c r="BF34" s="380">
        <v>0</v>
      </c>
    </row>
    <row r="35" spans="1:58" x14ac:dyDescent="0.25">
      <c r="A35" s="197" t="s">
        <v>359</v>
      </c>
      <c r="B35" s="181"/>
      <c r="C35" s="181"/>
      <c r="D35" s="181"/>
      <c r="E35" s="181"/>
      <c r="F35" s="181"/>
      <c r="G35" s="181">
        <f>G33*(1+G34)</f>
        <v>47981239.737742655</v>
      </c>
      <c r="H35" s="181">
        <f t="shared" ref="H35" si="116">H33*(1+H34)</f>
        <v>47351989.683211222</v>
      </c>
      <c r="I35" s="181">
        <f t="shared" ref="I35" si="117">I33*(1+I34)</f>
        <v>46933811.712338969</v>
      </c>
      <c r="J35" s="181">
        <f t="shared" ref="J35" si="118">J33*(1+J34)</f>
        <v>46434028.290577285</v>
      </c>
      <c r="K35" s="181">
        <f t="shared" ref="K35" si="119">K33*(1+K34)</f>
        <v>46036080.833069071</v>
      </c>
      <c r="L35" s="181">
        <f t="shared" ref="L35" si="120">L33*(1+L34)</f>
        <v>45699818.519868925</v>
      </c>
      <c r="M35" s="181">
        <f t="shared" ref="M35" si="121">M33*(1+M34)</f>
        <v>45194825.877921022</v>
      </c>
      <c r="N35" s="181">
        <f t="shared" ref="N35" si="122">N33*(1+N34)</f>
        <v>44548366.995341189</v>
      </c>
      <c r="O35" s="181">
        <f t="shared" ref="O35" si="123">O33*(1+O34)</f>
        <v>43573247.540172741</v>
      </c>
      <c r="P35" s="181">
        <f t="shared" ref="P35" si="124">P33*(1+P34)</f>
        <v>42598128.085004292</v>
      </c>
      <c r="Q35" s="181">
        <f t="shared" ref="Q35" si="125">Q33*(1+Q34)</f>
        <v>41623008.629835844</v>
      </c>
      <c r="R35" s="181">
        <f t="shared" ref="R35" si="126">R33*(1+R34)</f>
        <v>40647889.174667396</v>
      </c>
      <c r="S35" s="181">
        <f t="shared" ref="S35" si="127">S33*(1+S34)</f>
        <v>40144601.713935293</v>
      </c>
      <c r="T35" s="181">
        <f t="shared" ref="T35" si="128">T33*(1+T34)</f>
        <v>39616819.168327458</v>
      </c>
      <c r="U35" s="181">
        <f t="shared" ref="U35" si="129">U33*(1+U34)</f>
        <v>38526068.574071266</v>
      </c>
      <c r="V35" s="181">
        <f t="shared" ref="V35" si="130">V33*(1+V34)</f>
        <v>37435317.979815073</v>
      </c>
      <c r="W35" s="181">
        <f t="shared" ref="W35" si="131">W33*(1+W34)</f>
        <v>36344567.385558881</v>
      </c>
      <c r="X35" s="181">
        <f t="shared" ref="X35" si="132">X33*(1+X34)</f>
        <v>35253816.791302688</v>
      </c>
      <c r="Y35" s="181">
        <f t="shared" ref="Y35" si="133">Y33*(1+Y34)</f>
        <v>34163066.197046496</v>
      </c>
      <c r="Z35" s="181">
        <f t="shared" ref="Z35" si="134">Z33*(1+Z34)</f>
        <v>33072315.602790304</v>
      </c>
      <c r="AA35" s="181">
        <f t="shared" ref="AA35" si="135">AA33*(1+AA34)</f>
        <v>31981565.008534111</v>
      </c>
      <c r="AB35" s="181">
        <f t="shared" ref="AB35" si="136">AB33*(1+AB34)</f>
        <v>30871518.162126165</v>
      </c>
      <c r="AC35" s="181">
        <f t="shared" ref="AC35" si="137">AC33*(1+AC34)</f>
        <v>29761471.315718219</v>
      </c>
      <c r="AD35" s="181">
        <f t="shared" ref="AD35" si="138">AD33*(1+AD34)</f>
        <v>28651424.469310272</v>
      </c>
      <c r="AE35" s="181">
        <f t="shared" ref="AE35" si="139">AE33*(1+AE34)</f>
        <v>27541377.622902326</v>
      </c>
      <c r="AF35" s="181">
        <f t="shared" ref="AF35" si="140">AF33*(1+AF34)</f>
        <v>26968450.218304679</v>
      </c>
      <c r="AG35" s="181">
        <f t="shared" ref="AG35" si="141">AG33*(1+AG34)</f>
        <v>26431330.776494384</v>
      </c>
      <c r="AH35" s="181">
        <f t="shared" ref="AH35" si="142">AH33*(1+AH34)</f>
        <v>25321283.930086438</v>
      </c>
      <c r="AI35" s="181">
        <f t="shared" ref="AI35" si="143">AI33*(1+AI34)</f>
        <v>24211237.083678491</v>
      </c>
      <c r="AJ35" s="181">
        <f t="shared" ref="AJ35" si="144">AJ33*(1+AJ34)</f>
        <v>23101190.237270545</v>
      </c>
      <c r="AK35" s="181">
        <f t="shared" ref="AK35" si="145">AK33*(1+AK34)</f>
        <v>21991143.390862599</v>
      </c>
      <c r="AL35" s="181">
        <f t="shared" ref="AL35" si="146">AL33*(1+AL34)</f>
        <v>20881096.544454653</v>
      </c>
      <c r="AM35" s="181">
        <f t="shared" ref="AM35" si="147">AM33*(1+AM34)</f>
        <v>19771049.698046707</v>
      </c>
      <c r="AN35" s="181">
        <f t="shared" ref="AN35" si="148">AN33*(1+AN34)</f>
        <v>18661002.85163876</v>
      </c>
      <c r="AO35" s="181">
        <f t="shared" ref="AO35" si="149">AO33*(1+AO34)</f>
        <v>17531137.444605943</v>
      </c>
      <c r="AP35" s="181">
        <f t="shared" ref="AP35" si="150">AP33*(1+AP34)</f>
        <v>16401272.037573123</v>
      </c>
      <c r="AQ35" s="181">
        <f t="shared" ref="AQ35" si="151">AQ33*(1+AQ34)</f>
        <v>15271406.630540304</v>
      </c>
      <c r="AR35" s="181">
        <f t="shared" ref="AR35" si="152">AR33*(1+AR34)</f>
        <v>14141541.223507484</v>
      </c>
      <c r="AS35" s="181">
        <f t="shared" ref="AS35" si="153">AS33*(1+AS34)</f>
        <v>13558384.884393772</v>
      </c>
      <c r="AT35" s="181">
        <f t="shared" ref="AT35" si="154">AT33*(1+AT34)</f>
        <v>13011675.816474667</v>
      </c>
      <c r="AU35" s="181">
        <f t="shared" ref="AU35" si="155">AU33*(1+AU34)</f>
        <v>11881810.409441847</v>
      </c>
      <c r="AV35" s="181">
        <f t="shared" ref="AV35" si="156">AV33*(1+AV34)</f>
        <v>10751945.002409028</v>
      </c>
      <c r="AW35" s="181">
        <f t="shared" ref="AW35" si="157">AW33*(1+AW34)</f>
        <v>9622079.5953762084</v>
      </c>
      <c r="AX35" s="181">
        <f t="shared" ref="AX35" si="158">AX33*(1+AX34)</f>
        <v>8492214.188343389</v>
      </c>
      <c r="AY35" s="181">
        <f t="shared" ref="AY35" si="159">AY33*(1+AY34)</f>
        <v>7362348.7813105695</v>
      </c>
      <c r="AZ35" s="181">
        <f t="shared" ref="AZ35" si="160">AZ33*(1+AZ34)</f>
        <v>6232483.37427775</v>
      </c>
      <c r="BA35" s="181">
        <f t="shared" ref="BA35" si="161">BA33*(1+BA34)</f>
        <v>5102617.9672449306</v>
      </c>
      <c r="BB35" s="181">
        <f t="shared" ref="BB35" si="162">BB33*(1+BB34)</f>
        <v>3972752.5602121116</v>
      </c>
      <c r="BC35" s="181">
        <f t="shared" ref="BC35" si="163">BC33*(1+BC34)</f>
        <v>2842887.1531792926</v>
      </c>
      <c r="BD35" s="181">
        <f t="shared" ref="BD35" si="164">BD33*(1+BD34)</f>
        <v>1713021.7461464736</v>
      </c>
      <c r="BE35" s="181">
        <f t="shared" ref="BE35" si="165">BE33*(1+BE34)</f>
        <v>583156.33911365457</v>
      </c>
      <c r="BF35" s="181">
        <f t="shared" ref="BF35" si="166">BF33*(1+BF34)</f>
        <v>-5.8440491557121277E-8</v>
      </c>
    </row>
    <row r="36" spans="1:58" x14ac:dyDescent="0.25">
      <c r="A36" s="185" t="s">
        <v>356</v>
      </c>
      <c r="B36" s="382">
        <v>1.3403924015382818E-2</v>
      </c>
      <c r="C36" s="199"/>
      <c r="D36" s="199"/>
      <c r="E36" s="199"/>
      <c r="F36" s="199"/>
      <c r="G36" s="199"/>
      <c r="H36" s="199"/>
      <c r="I36" s="199"/>
      <c r="J36" s="199"/>
      <c r="K36" s="199"/>
      <c r="L36" s="199"/>
      <c r="M36" s="199"/>
      <c r="N36" s="199"/>
    </row>
    <row r="37" spans="1:58" x14ac:dyDescent="0.25">
      <c r="A37" s="148" t="s">
        <v>20</v>
      </c>
      <c r="B37" s="153">
        <v>44197</v>
      </c>
      <c r="C37" s="153">
        <v>44228</v>
      </c>
      <c r="D37" s="153">
        <v>44256</v>
      </c>
      <c r="E37" s="153">
        <v>44287</v>
      </c>
      <c r="F37" s="153">
        <v>44317</v>
      </c>
      <c r="G37" s="153">
        <v>44317</v>
      </c>
      <c r="H37" s="153">
        <v>44348</v>
      </c>
      <c r="I37" s="153">
        <v>44378</v>
      </c>
      <c r="J37" s="153">
        <v>44409</v>
      </c>
      <c r="K37" s="153">
        <v>44440</v>
      </c>
      <c r="L37" s="153">
        <v>44470</v>
      </c>
      <c r="M37" s="153">
        <v>44501</v>
      </c>
      <c r="N37" s="153">
        <v>44531</v>
      </c>
      <c r="O37" s="153">
        <v>44562</v>
      </c>
      <c r="P37" s="153">
        <v>44593</v>
      </c>
      <c r="Q37" s="153">
        <v>44621</v>
      </c>
      <c r="R37" s="153">
        <v>44652</v>
      </c>
      <c r="S37" s="153">
        <v>44682</v>
      </c>
      <c r="T37" s="153">
        <v>44682</v>
      </c>
      <c r="U37" s="153">
        <v>44713</v>
      </c>
      <c r="V37" s="153">
        <v>44743</v>
      </c>
      <c r="W37" s="153">
        <v>44774</v>
      </c>
      <c r="X37" s="153">
        <v>44805</v>
      </c>
      <c r="Y37" s="153">
        <v>44835</v>
      </c>
      <c r="Z37" s="153">
        <v>44866</v>
      </c>
      <c r="AA37" s="153">
        <v>44896</v>
      </c>
      <c r="AB37" s="153">
        <v>44927</v>
      </c>
      <c r="AC37" s="153">
        <v>44958</v>
      </c>
      <c r="AD37" s="153">
        <v>44986</v>
      </c>
      <c r="AE37" s="153">
        <v>45017</v>
      </c>
      <c r="AF37" s="153">
        <v>45047</v>
      </c>
      <c r="AG37" s="153">
        <v>45047</v>
      </c>
      <c r="AH37" s="153">
        <v>45078</v>
      </c>
      <c r="AI37" s="153">
        <v>45108</v>
      </c>
      <c r="AJ37" s="153">
        <v>45139</v>
      </c>
      <c r="AK37" s="153">
        <v>45170</v>
      </c>
      <c r="AL37" s="153">
        <v>45200</v>
      </c>
      <c r="AM37" s="153">
        <v>45231</v>
      </c>
      <c r="AN37" s="153">
        <v>45261</v>
      </c>
      <c r="AO37" s="153">
        <v>45292</v>
      </c>
      <c r="AP37" s="153">
        <v>45323</v>
      </c>
      <c r="AQ37" s="153">
        <v>45352</v>
      </c>
      <c r="AR37" s="153">
        <v>45383</v>
      </c>
      <c r="AS37" s="153">
        <v>45413</v>
      </c>
      <c r="AT37" s="153">
        <v>45413</v>
      </c>
      <c r="AU37" s="153">
        <v>45444</v>
      </c>
      <c r="AV37" s="153">
        <v>45474</v>
      </c>
      <c r="AW37" s="153">
        <v>45505</v>
      </c>
      <c r="AX37" s="153">
        <v>45536</v>
      </c>
      <c r="AY37" s="153">
        <v>45566</v>
      </c>
      <c r="AZ37" s="153">
        <v>45597</v>
      </c>
      <c r="BA37" s="153">
        <v>45627</v>
      </c>
      <c r="BB37" s="153">
        <v>45658</v>
      </c>
      <c r="BC37" s="153">
        <v>45689</v>
      </c>
      <c r="BD37" s="153">
        <v>45717</v>
      </c>
      <c r="BE37" s="153">
        <v>45748</v>
      </c>
      <c r="BF37" s="153">
        <v>45778</v>
      </c>
    </row>
    <row r="38" spans="1:58" x14ac:dyDescent="0.25">
      <c r="A38" s="212" t="s">
        <v>360</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row>
    <row r="39" spans="1:58" x14ac:dyDescent="0.25">
      <c r="A39" s="197" t="s">
        <v>259</v>
      </c>
      <c r="B39" s="181"/>
      <c r="C39" s="181"/>
      <c r="D39" s="181"/>
      <c r="E39" s="181"/>
      <c r="F39" s="181"/>
      <c r="G39" s="181">
        <f>C10</f>
        <v>189540352.90202886</v>
      </c>
      <c r="H39" s="181">
        <f>G47</f>
        <v>190824908.03582072</v>
      </c>
      <c r="I39" s="181">
        <f t="shared" ref="I39:BF39" si="167">H47</f>
        <v>189553705.57923108</v>
      </c>
      <c r="J39" s="181">
        <f t="shared" si="167"/>
        <v>189135841.54104865</v>
      </c>
      <c r="K39" s="181">
        <f t="shared" si="167"/>
        <v>188377234.8068983</v>
      </c>
      <c r="L39" s="181">
        <f t="shared" si="167"/>
        <v>188026555.65860355</v>
      </c>
      <c r="M39" s="181">
        <f t="shared" si="167"/>
        <v>187952693.1778543</v>
      </c>
      <c r="N39" s="181">
        <f t="shared" si="167"/>
        <v>187183211.16188008</v>
      </c>
      <c r="O39" s="181">
        <f t="shared" si="167"/>
        <v>185814094.92006907</v>
      </c>
      <c r="P39" s="181">
        <f t="shared" si="167"/>
        <v>183059408.779805</v>
      </c>
      <c r="Q39" s="181">
        <f t="shared" si="167"/>
        <v>180279672.99099797</v>
      </c>
      <c r="R39" s="181">
        <f t="shared" si="167"/>
        <v>177474659.76548621</v>
      </c>
      <c r="S39" s="181">
        <f t="shared" si="167"/>
        <v>174644139.24372372</v>
      </c>
      <c r="T39" s="181">
        <f t="shared" si="167"/>
        <v>172370936.70453525</v>
      </c>
      <c r="U39" s="181">
        <f t="shared" si="167"/>
        <v>171255220.33870703</v>
      </c>
      <c r="V39" s="181">
        <f t="shared" si="167"/>
        <v>167267314.66380695</v>
      </c>
      <c r="W39" s="181">
        <f t="shared" si="167"/>
        <v>163243145.09876031</v>
      </c>
      <c r="X39" s="181">
        <f t="shared" si="167"/>
        <v>159182381.87906519</v>
      </c>
      <c r="Y39" s="181">
        <f t="shared" si="167"/>
        <v>155084692.24151695</v>
      </c>
      <c r="Z39" s="181">
        <f t="shared" si="167"/>
        <v>150949740.39693958</v>
      </c>
      <c r="AA39" s="181">
        <f t="shared" si="167"/>
        <v>146777187.50266919</v>
      </c>
      <c r="AB39" s="181">
        <f t="shared" si="167"/>
        <v>142566691.63478711</v>
      </c>
      <c r="AC39" s="181">
        <f t="shared" si="167"/>
        <v>138219808.56122705</v>
      </c>
      <c r="AD39" s="181">
        <f t="shared" si="167"/>
        <v>133833397.24825758</v>
      </c>
      <c r="AE39" s="181">
        <f t="shared" si="167"/>
        <v>129407098.24712329</v>
      </c>
      <c r="AF39" s="181">
        <f t="shared" si="167"/>
        <v>124940548.8404332</v>
      </c>
      <c r="AG39" s="181">
        <f t="shared" si="167"/>
        <v>122054121.05405675</v>
      </c>
      <c r="AH39" s="181">
        <f t="shared" si="167"/>
        <v>120433383.01243761</v>
      </c>
      <c r="AI39" s="181">
        <f t="shared" si="167"/>
        <v>115885231.4190345</v>
      </c>
      <c r="AJ39" s="181">
        <f t="shared" si="167"/>
        <v>111295721.35750332</v>
      </c>
      <c r="AK39" s="181">
        <f t="shared" si="167"/>
        <v>106664476.73596352</v>
      </c>
      <c r="AL39" s="181">
        <f t="shared" si="167"/>
        <v>101991118.04255526</v>
      </c>
      <c r="AM39" s="181">
        <f t="shared" si="167"/>
        <v>97275262.31434001</v>
      </c>
      <c r="AN39" s="181">
        <f t="shared" si="167"/>
        <v>92516523.105918244</v>
      </c>
      <c r="AO39" s="181">
        <f t="shared" si="167"/>
        <v>87714510.457761809</v>
      </c>
      <c r="AP39" s="181">
        <f t="shared" si="167"/>
        <v>82768076.328878045</v>
      </c>
      <c r="AQ39" s="181">
        <f t="shared" si="167"/>
        <v>77776661.962624073</v>
      </c>
      <c r="AR39" s="181">
        <f t="shared" si="167"/>
        <v>72739858.332678869</v>
      </c>
      <c r="AS39" s="181">
        <f t="shared" si="167"/>
        <v>67657252.693253919</v>
      </c>
      <c r="AT39" s="181">
        <f t="shared" si="167"/>
        <v>64719291.186243303</v>
      </c>
      <c r="AU39" s="181">
        <f t="shared" si="167"/>
        <v>62528428.545270324</v>
      </c>
      <c r="AV39" s="181">
        <f t="shared" si="167"/>
        <v>57352965.60222844</v>
      </c>
      <c r="AW39" s="181">
        <f t="shared" si="167"/>
        <v>52130439.755767018</v>
      </c>
      <c r="AX39" s="181">
        <f t="shared" si="167"/>
        <v>46860423.040909268</v>
      </c>
      <c r="AY39" s="181">
        <f t="shared" si="167"/>
        <v>41542483.600992851</v>
      </c>
      <c r="AZ39" s="181">
        <f t="shared" si="167"/>
        <v>36176185.652280964</v>
      </c>
      <c r="BA39" s="181">
        <f t="shared" si="167"/>
        <v>30761089.448251594</v>
      </c>
      <c r="BB39" s="181">
        <f t="shared" si="167"/>
        <v>25296751.243562091</v>
      </c>
      <c r="BC39" s="181">
        <f t="shared" si="167"/>
        <v>19782723.257686011</v>
      </c>
      <c r="BD39" s="181">
        <f t="shared" si="167"/>
        <v>14218553.638219295</v>
      </c>
      <c r="BE39" s="181">
        <f t="shared" si="167"/>
        <v>8603786.423852792</v>
      </c>
      <c r="BF39" s="181">
        <f t="shared" si="167"/>
        <v>2937961.5070080599</v>
      </c>
    </row>
    <row r="40" spans="1:58" x14ac:dyDescent="0.25">
      <c r="A40" s="378" t="s">
        <v>262</v>
      </c>
      <c r="B40" s="195"/>
      <c r="C40" s="195"/>
      <c r="D40" s="195"/>
      <c r="E40" s="195"/>
      <c r="F40" s="195"/>
      <c r="G40" s="195">
        <f>G20</f>
        <v>36801835.645161286</v>
      </c>
      <c r="H40" s="195">
        <f t="shared" ref="H40:BF40" si="168">H20</f>
        <v>73345382</v>
      </c>
      <c r="I40" s="195">
        <f t="shared" si="168"/>
        <v>72139390</v>
      </c>
      <c r="J40" s="195">
        <f t="shared" si="168"/>
        <v>75129110</v>
      </c>
      <c r="K40" s="195">
        <f t="shared" si="168"/>
        <v>77261818</v>
      </c>
      <c r="L40" s="195">
        <f t="shared" si="168"/>
        <v>75143160</v>
      </c>
      <c r="M40" s="195">
        <f t="shared" si="168"/>
        <v>77638013</v>
      </c>
      <c r="N40" s="195">
        <f t="shared" si="168"/>
        <v>80888727</v>
      </c>
      <c r="O40" s="195">
        <f t="shared" si="168"/>
        <v>81375468.333333328</v>
      </c>
      <c r="P40" s="195">
        <f t="shared" si="168"/>
        <v>81375468.333333328</v>
      </c>
      <c r="Q40" s="195">
        <f t="shared" si="168"/>
        <v>81375468.333333328</v>
      </c>
      <c r="R40" s="195">
        <f t="shared" si="168"/>
        <v>81375468.333333328</v>
      </c>
      <c r="S40" s="195">
        <f t="shared" si="168"/>
        <v>42000241.720430106</v>
      </c>
      <c r="T40" s="195">
        <f t="shared" si="168"/>
        <v>39375226.612903222</v>
      </c>
      <c r="U40" s="195">
        <f t="shared" si="168"/>
        <v>81375468.333333328</v>
      </c>
      <c r="V40" s="195">
        <f t="shared" si="168"/>
        <v>81375468.333333328</v>
      </c>
      <c r="W40" s="195">
        <f t="shared" si="168"/>
        <v>81375468.333333328</v>
      </c>
      <c r="X40" s="195">
        <f t="shared" si="168"/>
        <v>81375468.333333328</v>
      </c>
      <c r="Y40" s="195">
        <f t="shared" si="168"/>
        <v>81375468.333333328</v>
      </c>
      <c r="Z40" s="195">
        <f t="shared" si="168"/>
        <v>81375468.333333328</v>
      </c>
      <c r="AA40" s="195">
        <f t="shared" si="168"/>
        <v>81375468.333333328</v>
      </c>
      <c r="AB40" s="195">
        <f t="shared" si="168"/>
        <v>82815065.583333328</v>
      </c>
      <c r="AC40" s="195">
        <f t="shared" si="168"/>
        <v>82815065.583333328</v>
      </c>
      <c r="AD40" s="195">
        <f t="shared" si="168"/>
        <v>82815065.583333328</v>
      </c>
      <c r="AE40" s="195">
        <f t="shared" si="168"/>
        <v>82815065.583333328</v>
      </c>
      <c r="AF40" s="195">
        <f t="shared" si="168"/>
        <v>42743259.655913979</v>
      </c>
      <c r="AG40" s="195">
        <f t="shared" si="168"/>
        <v>40071805.927419357</v>
      </c>
      <c r="AH40" s="195">
        <f t="shared" si="168"/>
        <v>82815065.583333328</v>
      </c>
      <c r="AI40" s="195">
        <f t="shared" si="168"/>
        <v>82815065.583333328</v>
      </c>
      <c r="AJ40" s="195">
        <f t="shared" si="168"/>
        <v>82815065.583333328</v>
      </c>
      <c r="AK40" s="195">
        <f t="shared" si="168"/>
        <v>82815065.583333328</v>
      </c>
      <c r="AL40" s="195">
        <f t="shared" si="168"/>
        <v>82815065.583333328</v>
      </c>
      <c r="AM40" s="195">
        <f t="shared" si="168"/>
        <v>82815065.583333328</v>
      </c>
      <c r="AN40" s="195">
        <f t="shared" si="168"/>
        <v>82815065.583333328</v>
      </c>
      <c r="AO40" s="195">
        <f t="shared" si="168"/>
        <v>84293629.666666672</v>
      </c>
      <c r="AP40" s="195">
        <f t="shared" si="168"/>
        <v>84293629.666666672</v>
      </c>
      <c r="AQ40" s="195">
        <f t="shared" si="168"/>
        <v>84293629.666666672</v>
      </c>
      <c r="AR40" s="195">
        <f t="shared" si="168"/>
        <v>84293629.666666672</v>
      </c>
      <c r="AS40" s="195">
        <f t="shared" si="168"/>
        <v>43506389.505376346</v>
      </c>
      <c r="AT40" s="195">
        <f t="shared" si="168"/>
        <v>40787240.161290325</v>
      </c>
      <c r="AU40" s="195">
        <f t="shared" si="168"/>
        <v>84293629.666666672</v>
      </c>
      <c r="AV40" s="195">
        <f t="shared" si="168"/>
        <v>84293629.666666672</v>
      </c>
      <c r="AW40" s="195">
        <f t="shared" si="168"/>
        <v>84293629.666666672</v>
      </c>
      <c r="AX40" s="195">
        <f t="shared" si="168"/>
        <v>84293629.666666672</v>
      </c>
      <c r="AY40" s="195">
        <f t="shared" si="168"/>
        <v>84293629.666666672</v>
      </c>
      <c r="AZ40" s="195">
        <f t="shared" si="168"/>
        <v>84293629.666666672</v>
      </c>
      <c r="BA40" s="195">
        <f t="shared" si="168"/>
        <v>84293629.666666672</v>
      </c>
      <c r="BB40" s="195">
        <f t="shared" si="168"/>
        <v>84293629.666666672</v>
      </c>
      <c r="BC40" s="195">
        <f t="shared" si="168"/>
        <v>84293629.666666672</v>
      </c>
      <c r="BD40" s="195">
        <f t="shared" si="168"/>
        <v>84293629.666666672</v>
      </c>
      <c r="BE40" s="195">
        <f t="shared" si="168"/>
        <v>84293629.666666672</v>
      </c>
      <c r="BF40" s="195">
        <f t="shared" si="168"/>
        <v>43506389.505376346</v>
      </c>
    </row>
    <row r="41" spans="1:58" x14ac:dyDescent="0.25">
      <c r="A41" s="197" t="s">
        <v>263</v>
      </c>
      <c r="B41" s="181"/>
      <c r="C41" s="181"/>
      <c r="D41" s="181"/>
      <c r="E41" s="181"/>
      <c r="F41" s="181"/>
      <c r="G41" s="194">
        <f>$E$10</f>
        <v>5.4123558486158019E-2</v>
      </c>
      <c r="H41" s="194">
        <f t="shared" ref="H41:S41" si="169">$E$10</f>
        <v>5.4123558486158019E-2</v>
      </c>
      <c r="I41" s="194">
        <f t="shared" si="169"/>
        <v>5.4123558486158019E-2</v>
      </c>
      <c r="J41" s="194">
        <f t="shared" si="169"/>
        <v>5.4123558486158019E-2</v>
      </c>
      <c r="K41" s="194">
        <f t="shared" si="169"/>
        <v>5.4123558486158019E-2</v>
      </c>
      <c r="L41" s="194">
        <f t="shared" si="169"/>
        <v>5.4123558486158019E-2</v>
      </c>
      <c r="M41" s="194">
        <f t="shared" si="169"/>
        <v>5.4123558486158019E-2</v>
      </c>
      <c r="N41" s="194">
        <f t="shared" si="169"/>
        <v>5.4123558486158019E-2</v>
      </c>
      <c r="O41" s="194">
        <f t="shared" si="169"/>
        <v>5.4123558486158019E-2</v>
      </c>
      <c r="P41" s="194">
        <f t="shared" si="169"/>
        <v>5.4123558486158019E-2</v>
      </c>
      <c r="Q41" s="194">
        <f t="shared" si="169"/>
        <v>5.4123558486158019E-2</v>
      </c>
      <c r="R41" s="194">
        <f t="shared" si="169"/>
        <v>5.4123558486158019E-2</v>
      </c>
      <c r="S41" s="194">
        <f t="shared" si="169"/>
        <v>5.4123558486158019E-2</v>
      </c>
      <c r="T41" s="194">
        <f>$B$48</f>
        <v>6.752942591679674E-2</v>
      </c>
      <c r="U41" s="194">
        <f t="shared" ref="U41:BF41" si="170">$B$48</f>
        <v>6.752942591679674E-2</v>
      </c>
      <c r="V41" s="194">
        <f t="shared" si="170"/>
        <v>6.752942591679674E-2</v>
      </c>
      <c r="W41" s="194">
        <f t="shared" si="170"/>
        <v>6.752942591679674E-2</v>
      </c>
      <c r="X41" s="194">
        <f t="shared" si="170"/>
        <v>6.752942591679674E-2</v>
      </c>
      <c r="Y41" s="194">
        <f t="shared" si="170"/>
        <v>6.752942591679674E-2</v>
      </c>
      <c r="Z41" s="194">
        <f t="shared" si="170"/>
        <v>6.752942591679674E-2</v>
      </c>
      <c r="AA41" s="194">
        <f t="shared" si="170"/>
        <v>6.752942591679674E-2</v>
      </c>
      <c r="AB41" s="194">
        <f t="shared" si="170"/>
        <v>6.752942591679674E-2</v>
      </c>
      <c r="AC41" s="194">
        <f t="shared" si="170"/>
        <v>6.752942591679674E-2</v>
      </c>
      <c r="AD41" s="194">
        <f t="shared" si="170"/>
        <v>6.752942591679674E-2</v>
      </c>
      <c r="AE41" s="194">
        <f t="shared" si="170"/>
        <v>6.752942591679674E-2</v>
      </c>
      <c r="AF41" s="194">
        <f t="shared" si="170"/>
        <v>6.752942591679674E-2</v>
      </c>
      <c r="AG41" s="194">
        <f t="shared" si="170"/>
        <v>6.752942591679674E-2</v>
      </c>
      <c r="AH41" s="194">
        <f t="shared" si="170"/>
        <v>6.752942591679674E-2</v>
      </c>
      <c r="AI41" s="194">
        <f t="shared" si="170"/>
        <v>6.752942591679674E-2</v>
      </c>
      <c r="AJ41" s="194">
        <f t="shared" si="170"/>
        <v>6.752942591679674E-2</v>
      </c>
      <c r="AK41" s="194">
        <f t="shared" si="170"/>
        <v>6.752942591679674E-2</v>
      </c>
      <c r="AL41" s="194">
        <f t="shared" si="170"/>
        <v>6.752942591679674E-2</v>
      </c>
      <c r="AM41" s="194">
        <f t="shared" si="170"/>
        <v>6.752942591679674E-2</v>
      </c>
      <c r="AN41" s="194">
        <f t="shared" si="170"/>
        <v>6.752942591679674E-2</v>
      </c>
      <c r="AO41" s="194">
        <f t="shared" si="170"/>
        <v>6.752942591679674E-2</v>
      </c>
      <c r="AP41" s="194">
        <f t="shared" si="170"/>
        <v>6.752942591679674E-2</v>
      </c>
      <c r="AQ41" s="194">
        <f t="shared" si="170"/>
        <v>6.752942591679674E-2</v>
      </c>
      <c r="AR41" s="194">
        <f t="shared" si="170"/>
        <v>6.752942591679674E-2</v>
      </c>
      <c r="AS41" s="194">
        <f t="shared" si="170"/>
        <v>6.752942591679674E-2</v>
      </c>
      <c r="AT41" s="194">
        <f t="shared" si="170"/>
        <v>6.752942591679674E-2</v>
      </c>
      <c r="AU41" s="194">
        <f t="shared" si="170"/>
        <v>6.752942591679674E-2</v>
      </c>
      <c r="AV41" s="194">
        <f t="shared" si="170"/>
        <v>6.752942591679674E-2</v>
      </c>
      <c r="AW41" s="194">
        <f t="shared" si="170"/>
        <v>6.752942591679674E-2</v>
      </c>
      <c r="AX41" s="194">
        <f t="shared" si="170"/>
        <v>6.752942591679674E-2</v>
      </c>
      <c r="AY41" s="194">
        <f t="shared" si="170"/>
        <v>6.752942591679674E-2</v>
      </c>
      <c r="AZ41" s="194">
        <f t="shared" si="170"/>
        <v>6.752942591679674E-2</v>
      </c>
      <c r="BA41" s="194">
        <f t="shared" si="170"/>
        <v>6.752942591679674E-2</v>
      </c>
      <c r="BB41" s="194">
        <f t="shared" si="170"/>
        <v>6.752942591679674E-2</v>
      </c>
      <c r="BC41" s="194">
        <f t="shared" si="170"/>
        <v>6.752942591679674E-2</v>
      </c>
      <c r="BD41" s="194">
        <f t="shared" si="170"/>
        <v>6.752942591679674E-2</v>
      </c>
      <c r="BE41" s="194">
        <f t="shared" si="170"/>
        <v>6.752942591679674E-2</v>
      </c>
      <c r="BF41" s="194">
        <f t="shared" si="170"/>
        <v>6.752942591679674E-2</v>
      </c>
    </row>
    <row r="42" spans="1:58" x14ac:dyDescent="0.25">
      <c r="A42" s="197" t="s">
        <v>207</v>
      </c>
      <c r="B42" s="181"/>
      <c r="C42" s="181"/>
      <c r="D42" s="181"/>
      <c r="E42" s="181"/>
      <c r="F42" s="181"/>
      <c r="G42" s="181">
        <f>G41*G40</f>
        <v>1991846.3039388617</v>
      </c>
      <c r="H42" s="181">
        <f>H41*H40</f>
        <v>3969713.0723666018</v>
      </c>
      <c r="I42" s="181">
        <f t="shared" ref="I42" si="171">I41*I40</f>
        <v>3904440.4938207627</v>
      </c>
      <c r="J42" s="181">
        <f t="shared" ref="J42" si="172">J41*J40</f>
        <v>4066254.7790979994</v>
      </c>
      <c r="K42" s="181">
        <f t="shared" ref="K42" si="173">K41*K40</f>
        <v>4181684.5252698963</v>
      </c>
      <c r="L42" s="181">
        <f t="shared" ref="L42" si="174">L41*L40</f>
        <v>4067015.2150947298</v>
      </c>
      <c r="M42" s="181">
        <f t="shared" ref="M42" si="175">M41*M40</f>
        <v>4202045.5373545969</v>
      </c>
      <c r="N42" s="181">
        <f t="shared" ref="N42" si="176">N41*N40</f>
        <v>4377985.7466553692</v>
      </c>
      <c r="O42" s="181">
        <f t="shared" ref="O42" si="177">O41*O40</f>
        <v>4404329.9196776664</v>
      </c>
      <c r="P42" s="181">
        <f t="shared" ref="P42" si="178">P41*P40</f>
        <v>4404329.9196776664</v>
      </c>
      <c r="Q42" s="181">
        <f t="shared" ref="Q42" si="179">Q41*Q40</f>
        <v>4404329.9196776664</v>
      </c>
      <c r="R42" s="181">
        <f t="shared" ref="R42" si="180">R41*R40</f>
        <v>4404329.9196776664</v>
      </c>
      <c r="S42" s="181">
        <f t="shared" ref="S42" si="181">S41*S40</f>
        <v>2273202.539188473</v>
      </c>
      <c r="T42" s="181">
        <f t="shared" ref="T42" si="182">T41*T40</f>
        <v>2658986.4485131316</v>
      </c>
      <c r="U42" s="181">
        <f t="shared" ref="U42" si="183">U41*U40</f>
        <v>5495238.6602604724</v>
      </c>
      <c r="V42" s="181">
        <f t="shared" ref="V42" si="184">V41*V40</f>
        <v>5495238.6602604724</v>
      </c>
      <c r="W42" s="181">
        <f t="shared" ref="W42" si="185">W41*W40</f>
        <v>5495238.6602604724</v>
      </c>
      <c r="X42" s="181">
        <f t="shared" ref="X42" si="186">X41*X40</f>
        <v>5495238.6602604724</v>
      </c>
      <c r="Y42" s="181">
        <f t="shared" ref="Y42" si="187">Y41*Y40</f>
        <v>5495238.6602604724</v>
      </c>
      <c r="Z42" s="181">
        <f t="shared" ref="Z42" si="188">Z41*Z40</f>
        <v>5495238.6602604724</v>
      </c>
      <c r="AA42" s="181">
        <f t="shared" ref="AA42" si="189">AA41*AA40</f>
        <v>5495238.6602604724</v>
      </c>
      <c r="AB42" s="181">
        <f t="shared" ref="AB42" si="190">AB41*AB40</f>
        <v>5592453.8361043716</v>
      </c>
      <c r="AC42" s="181">
        <f t="shared" ref="AC42" si="191">AC41*AC40</f>
        <v>5592453.8361043716</v>
      </c>
      <c r="AD42" s="181">
        <f t="shared" ref="AD42" si="192">AD41*AD40</f>
        <v>5592453.8361043716</v>
      </c>
      <c r="AE42" s="181">
        <f t="shared" ref="AE42" si="193">AE41*AE40</f>
        <v>5592453.8361043716</v>
      </c>
      <c r="AF42" s="181">
        <f t="shared" ref="AF42" si="194">AF41*AF40</f>
        <v>2886427.7863764497</v>
      </c>
      <c r="AG42" s="181">
        <f t="shared" ref="AG42" si="195">AG41*AG40</f>
        <v>2706026.0497279218</v>
      </c>
      <c r="AH42" s="181">
        <f t="shared" ref="AH42" si="196">AH41*AH40</f>
        <v>5592453.8361043716</v>
      </c>
      <c r="AI42" s="181">
        <f t="shared" ref="AI42" si="197">AI41*AI40</f>
        <v>5592453.8361043716</v>
      </c>
      <c r="AJ42" s="181">
        <f t="shared" ref="AJ42" si="198">AJ41*AJ40</f>
        <v>5592453.8361043716</v>
      </c>
      <c r="AK42" s="181">
        <f t="shared" ref="AK42" si="199">AK41*AK40</f>
        <v>5592453.8361043716</v>
      </c>
      <c r="AL42" s="181">
        <f t="shared" ref="AL42" si="200">AL41*AL40</f>
        <v>5592453.8361043716</v>
      </c>
      <c r="AM42" s="181">
        <f t="shared" ref="AM42" si="201">AM41*AM40</f>
        <v>5592453.8361043716</v>
      </c>
      <c r="AN42" s="181">
        <f t="shared" ref="AN42" si="202">AN41*AN40</f>
        <v>5592453.8361043716</v>
      </c>
      <c r="AO42" s="181">
        <f t="shared" ref="AO42" si="203">AO41*AO40</f>
        <v>5692300.4198330669</v>
      </c>
      <c r="AP42" s="181">
        <f t="shared" ref="AP42" si="204">AP41*AP40</f>
        <v>5692300.4198330669</v>
      </c>
      <c r="AQ42" s="181">
        <f t="shared" ref="AQ42" si="205">AQ41*AQ40</f>
        <v>5692300.4198330669</v>
      </c>
      <c r="AR42" s="181">
        <f t="shared" ref="AR42" si="206">AR41*AR40</f>
        <v>5692300.4198330669</v>
      </c>
      <c r="AS42" s="181">
        <f t="shared" ref="AS42" si="207">AS41*AS40</f>
        <v>2937961.507010615</v>
      </c>
      <c r="AT42" s="181">
        <f t="shared" ref="AT42" si="208">AT41*AT40</f>
        <v>2754338.9128224519</v>
      </c>
      <c r="AU42" s="181">
        <f t="shared" ref="AU42" si="209">AU41*AU40</f>
        <v>5692300.4198330669</v>
      </c>
      <c r="AV42" s="181">
        <f t="shared" ref="AV42" si="210">AV41*AV40</f>
        <v>5692300.4198330669</v>
      </c>
      <c r="AW42" s="181">
        <f t="shared" ref="AW42" si="211">AW41*AW40</f>
        <v>5692300.4198330669</v>
      </c>
      <c r="AX42" s="181">
        <f t="shared" ref="AX42" si="212">AX41*AX40</f>
        <v>5692300.4198330669</v>
      </c>
      <c r="AY42" s="181">
        <f t="shared" ref="AY42" si="213">AY41*AY40</f>
        <v>5692300.4198330669</v>
      </c>
      <c r="AZ42" s="181">
        <f t="shared" ref="AZ42" si="214">AZ41*AZ40</f>
        <v>5692300.4198330669</v>
      </c>
      <c r="BA42" s="181">
        <f t="shared" ref="BA42" si="215">BA41*BA40</f>
        <v>5692300.4198330669</v>
      </c>
      <c r="BB42" s="181">
        <f t="shared" ref="BB42" si="216">BB41*BB40</f>
        <v>5692300.4198330669</v>
      </c>
      <c r="BC42" s="181">
        <f t="shared" ref="BC42" si="217">BC41*BC40</f>
        <v>5692300.4198330669</v>
      </c>
      <c r="BD42" s="181">
        <f t="shared" ref="BD42" si="218">BD41*BD40</f>
        <v>5692300.4198330669</v>
      </c>
      <c r="BE42" s="181">
        <f t="shared" ref="BE42" si="219">BE41*BE40</f>
        <v>5692300.4198330669</v>
      </c>
      <c r="BF42" s="181">
        <f t="shared" ref="BF42" si="220">BF41*BF40</f>
        <v>2937961.507010615</v>
      </c>
    </row>
    <row r="43" spans="1:58" x14ac:dyDescent="0.25">
      <c r="A43" s="197" t="s">
        <v>260</v>
      </c>
      <c r="B43" s="196"/>
      <c r="C43" s="196"/>
      <c r="D43" s="196"/>
      <c r="E43" s="196"/>
      <c r="F43" s="196"/>
      <c r="G43" s="181">
        <f>G39-G42</f>
        <v>187548506.59808999</v>
      </c>
      <c r="H43" s="181">
        <f t="shared" ref="H43" si="221">H39-H42</f>
        <v>186855194.96345413</v>
      </c>
      <c r="I43" s="181">
        <f t="shared" ref="I43" si="222">I39-I42</f>
        <v>185649265.08541033</v>
      </c>
      <c r="J43" s="181">
        <f t="shared" ref="J43" si="223">J39-J42</f>
        <v>185069586.76195064</v>
      </c>
      <c r="K43" s="181">
        <f t="shared" ref="K43" si="224">K39-K42</f>
        <v>184195550.2816284</v>
      </c>
      <c r="L43" s="181">
        <f t="shared" ref="L43" si="225">L39-L42</f>
        <v>183959540.44350883</v>
      </c>
      <c r="M43" s="181">
        <f t="shared" ref="M43" si="226">M39-M42</f>
        <v>183750647.64049971</v>
      </c>
      <c r="N43" s="181">
        <f t="shared" ref="N43" si="227">N39-N42</f>
        <v>182805225.4152247</v>
      </c>
      <c r="O43" s="181">
        <f t="shared" ref="O43" si="228">O39-O42</f>
        <v>181409765.00039139</v>
      </c>
      <c r="P43" s="181">
        <f t="shared" ref="P43" si="229">P39-P42</f>
        <v>178655078.86012733</v>
      </c>
      <c r="Q43" s="181">
        <f t="shared" ref="Q43" si="230">Q39-Q42</f>
        <v>175875343.0713203</v>
      </c>
      <c r="R43" s="181">
        <f t="shared" ref="R43" si="231">R39-R42</f>
        <v>173070329.84580854</v>
      </c>
      <c r="S43" s="181">
        <f t="shared" ref="S43" si="232">S39-S42</f>
        <v>172370936.70453525</v>
      </c>
      <c r="T43" s="181">
        <f t="shared" ref="T43" si="233">T39-T42</f>
        <v>169711950.25602213</v>
      </c>
      <c r="U43" s="181">
        <f t="shared" ref="U43" si="234">U39-U42</f>
        <v>165759981.67844656</v>
      </c>
      <c r="V43" s="181">
        <f t="shared" ref="V43" si="235">V39-V42</f>
        <v>161772076.00354648</v>
      </c>
      <c r="W43" s="181">
        <f t="shared" ref="W43" si="236">W39-W42</f>
        <v>157747906.43849984</v>
      </c>
      <c r="X43" s="181">
        <f t="shared" ref="X43" si="237">X39-X42</f>
        <v>153687143.21880472</v>
      </c>
      <c r="Y43" s="181">
        <f t="shared" ref="Y43" si="238">Y39-Y42</f>
        <v>149589453.58125648</v>
      </c>
      <c r="Z43" s="181">
        <f t="shared" ref="Z43" si="239">Z39-Z42</f>
        <v>145454501.73667911</v>
      </c>
      <c r="AA43" s="181">
        <f t="shared" ref="AA43" si="240">AA39-AA42</f>
        <v>141281948.84240872</v>
      </c>
      <c r="AB43" s="181">
        <f t="shared" ref="AB43" si="241">AB39-AB42</f>
        <v>136974237.79868275</v>
      </c>
      <c r="AC43" s="181">
        <f t="shared" ref="AC43" si="242">AC39-AC42</f>
        <v>132627354.72512268</v>
      </c>
      <c r="AD43" s="181">
        <f t="shared" ref="AD43" si="243">AD39-AD42</f>
        <v>128240943.4121532</v>
      </c>
      <c r="AE43" s="181">
        <f t="shared" ref="AE43" si="244">AE39-AE42</f>
        <v>123814644.41101891</v>
      </c>
      <c r="AF43" s="181">
        <f t="shared" ref="AF43" si="245">AF39-AF42</f>
        <v>122054121.05405675</v>
      </c>
      <c r="AG43" s="181">
        <f t="shared" ref="AG43" si="246">AG39-AG42</f>
        <v>119348095.00432883</v>
      </c>
      <c r="AH43" s="181">
        <f t="shared" ref="AH43" si="247">AH39-AH42</f>
        <v>114840929.17633323</v>
      </c>
      <c r="AI43" s="181">
        <f t="shared" ref="AI43" si="248">AI39-AI42</f>
        <v>110292777.58293012</v>
      </c>
      <c r="AJ43" s="181">
        <f t="shared" ref="AJ43" si="249">AJ39-AJ42</f>
        <v>105703267.52139895</v>
      </c>
      <c r="AK43" s="181">
        <f t="shared" ref="AK43" si="250">AK39-AK42</f>
        <v>101072022.89985915</v>
      </c>
      <c r="AL43" s="181">
        <f t="shared" ref="AL43" si="251">AL39-AL42</f>
        <v>96398664.20645088</v>
      </c>
      <c r="AM43" s="181">
        <f t="shared" ref="AM43" si="252">AM39-AM42</f>
        <v>91682808.478235632</v>
      </c>
      <c r="AN43" s="181">
        <f t="shared" ref="AN43" si="253">AN39-AN42</f>
        <v>86924069.269813865</v>
      </c>
      <c r="AO43" s="181">
        <f t="shared" ref="AO43" si="254">AO39-AO42</f>
        <v>82022210.037928745</v>
      </c>
      <c r="AP43" s="181">
        <f t="shared" ref="AP43" si="255">AP39-AP42</f>
        <v>77075775.909044981</v>
      </c>
      <c r="AQ43" s="181">
        <f t="shared" ref="AQ43" si="256">AQ39-AQ42</f>
        <v>72084361.542791009</v>
      </c>
      <c r="AR43" s="181">
        <f t="shared" ref="AR43" si="257">AR39-AR42</f>
        <v>67047557.912845805</v>
      </c>
      <c r="AS43" s="181">
        <f t="shared" ref="AS43" si="258">AS39-AS42</f>
        <v>64719291.186243303</v>
      </c>
      <c r="AT43" s="181">
        <f t="shared" ref="AT43" si="259">AT39-AT42</f>
        <v>61964952.273420848</v>
      </c>
      <c r="AU43" s="181">
        <f t="shared" ref="AU43" si="260">AU39-AU42</f>
        <v>56836128.12543726</v>
      </c>
      <c r="AV43" s="181">
        <f t="shared" ref="AV43" si="261">AV39-AV42</f>
        <v>51660665.182395376</v>
      </c>
      <c r="AW43" s="181">
        <f t="shared" ref="AW43" si="262">AW39-AW42</f>
        <v>46438139.335933954</v>
      </c>
      <c r="AX43" s="181">
        <f t="shared" ref="AX43" si="263">AX39-AX42</f>
        <v>41168122.621076204</v>
      </c>
      <c r="AY43" s="181">
        <f t="shared" ref="AY43" si="264">AY39-AY42</f>
        <v>35850183.181159787</v>
      </c>
      <c r="AZ43" s="181">
        <f t="shared" ref="AZ43" si="265">AZ39-AZ42</f>
        <v>30483885.232447896</v>
      </c>
      <c r="BA43" s="181">
        <f t="shared" ref="BA43" si="266">BA39-BA42</f>
        <v>25068789.028418526</v>
      </c>
      <c r="BB43" s="181">
        <f t="shared" ref="BB43" si="267">BB39-BB42</f>
        <v>19604450.823729023</v>
      </c>
      <c r="BC43" s="181">
        <f t="shared" ref="BC43" si="268">BC39-BC42</f>
        <v>14090422.837852944</v>
      </c>
      <c r="BD43" s="181">
        <f t="shared" ref="BD43" si="269">BD39-BD42</f>
        <v>8526253.2183862291</v>
      </c>
      <c r="BE43" s="181">
        <f t="shared" ref="BE43" si="270">BE39-BE42</f>
        <v>2911486.0040197251</v>
      </c>
      <c r="BF43" s="181">
        <f t="shared" ref="BF43" si="271">BF39-BF42</f>
        <v>-2.5550834834575653E-6</v>
      </c>
    </row>
    <row r="44" spans="1:58" x14ac:dyDescent="0.25">
      <c r="A44" s="433" t="s">
        <v>351</v>
      </c>
      <c r="B44" s="198"/>
      <c r="C44" s="198"/>
      <c r="D44" s="198"/>
      <c r="E44" s="198"/>
      <c r="F44" s="198"/>
      <c r="G44" s="380">
        <f>G34</f>
        <v>8.3006723105383262E-3</v>
      </c>
      <c r="H44" s="380">
        <f t="shared" ref="H44:BF44" si="272">H34</f>
        <v>5.3000578441551038E-3</v>
      </c>
      <c r="I44" s="380">
        <f t="shared" si="272"/>
        <v>9.5996866540266623E-3</v>
      </c>
      <c r="J44" s="380">
        <f t="shared" si="272"/>
        <v>8.699876574363552E-3</v>
      </c>
      <c r="K44" s="380">
        <f t="shared" si="272"/>
        <v>1.159962900247602E-2</v>
      </c>
      <c r="L44" s="380">
        <f t="shared" si="272"/>
        <v>1.2499558393798349E-2</v>
      </c>
      <c r="M44" s="380">
        <f t="shared" si="272"/>
        <v>9.5006903702077317E-3</v>
      </c>
      <c r="N44" s="380">
        <f t="shared" si="272"/>
        <v>7.2995824342585447E-3</v>
      </c>
      <c r="O44" s="380">
        <f t="shared" si="272"/>
        <v>0</v>
      </c>
      <c r="P44" s="380">
        <f t="shared" si="272"/>
        <v>0</v>
      </c>
      <c r="Q44" s="380">
        <f t="shared" si="272"/>
        <v>0</v>
      </c>
      <c r="R44" s="380">
        <f t="shared" si="272"/>
        <v>0</v>
      </c>
      <c r="S44" s="380">
        <v>0</v>
      </c>
      <c r="T44" s="380">
        <f t="shared" si="272"/>
        <v>0</v>
      </c>
      <c r="U44" s="380">
        <f t="shared" si="272"/>
        <v>0</v>
      </c>
      <c r="V44" s="380">
        <f t="shared" si="272"/>
        <v>0</v>
      </c>
      <c r="W44" s="380">
        <f t="shared" si="272"/>
        <v>0</v>
      </c>
      <c r="X44" s="380">
        <f t="shared" si="272"/>
        <v>0</v>
      </c>
      <c r="Y44" s="380">
        <f t="shared" si="272"/>
        <v>0</v>
      </c>
      <c r="Z44" s="380">
        <f t="shared" si="272"/>
        <v>0</v>
      </c>
      <c r="AA44" s="380">
        <f t="shared" si="272"/>
        <v>0</v>
      </c>
      <c r="AB44" s="380">
        <f t="shared" si="272"/>
        <v>0</v>
      </c>
      <c r="AC44" s="380">
        <f t="shared" si="272"/>
        <v>0</v>
      </c>
      <c r="AD44" s="380">
        <f t="shared" si="272"/>
        <v>0</v>
      </c>
      <c r="AE44" s="380">
        <f t="shared" si="272"/>
        <v>0</v>
      </c>
      <c r="AF44" s="380">
        <v>0</v>
      </c>
      <c r="AG44" s="380">
        <f t="shared" si="272"/>
        <v>0</v>
      </c>
      <c r="AH44" s="380">
        <f t="shared" si="272"/>
        <v>0</v>
      </c>
      <c r="AI44" s="380">
        <f t="shared" si="272"/>
        <v>0</v>
      </c>
      <c r="AJ44" s="380">
        <f t="shared" si="272"/>
        <v>0</v>
      </c>
      <c r="AK44" s="380">
        <f t="shared" si="272"/>
        <v>0</v>
      </c>
      <c r="AL44" s="380">
        <f t="shared" si="272"/>
        <v>0</v>
      </c>
      <c r="AM44" s="380">
        <f t="shared" si="272"/>
        <v>0</v>
      </c>
      <c r="AN44" s="380">
        <f t="shared" si="272"/>
        <v>0</v>
      </c>
      <c r="AO44" s="380">
        <f t="shared" si="272"/>
        <v>0</v>
      </c>
      <c r="AP44" s="380">
        <f t="shared" si="272"/>
        <v>0</v>
      </c>
      <c r="AQ44" s="380">
        <f t="shared" si="272"/>
        <v>0</v>
      </c>
      <c r="AR44" s="380">
        <f t="shared" si="272"/>
        <v>0</v>
      </c>
      <c r="AS44" s="380">
        <v>0</v>
      </c>
      <c r="AT44" s="380">
        <f t="shared" si="272"/>
        <v>0</v>
      </c>
      <c r="AU44" s="380">
        <f t="shared" si="272"/>
        <v>0</v>
      </c>
      <c r="AV44" s="380">
        <f t="shared" si="272"/>
        <v>0</v>
      </c>
      <c r="AW44" s="380">
        <f t="shared" si="272"/>
        <v>0</v>
      </c>
      <c r="AX44" s="380">
        <f t="shared" si="272"/>
        <v>0</v>
      </c>
      <c r="AY44" s="380">
        <f t="shared" si="272"/>
        <v>0</v>
      </c>
      <c r="AZ44" s="380">
        <f t="shared" si="272"/>
        <v>0</v>
      </c>
      <c r="BA44" s="380">
        <f t="shared" si="272"/>
        <v>0</v>
      </c>
      <c r="BB44" s="380">
        <f t="shared" si="272"/>
        <v>0</v>
      </c>
      <c r="BC44" s="380">
        <f t="shared" si="272"/>
        <v>0</v>
      </c>
      <c r="BD44" s="380">
        <f t="shared" si="272"/>
        <v>0</v>
      </c>
      <c r="BE44" s="380">
        <f t="shared" si="272"/>
        <v>0</v>
      </c>
      <c r="BF44" s="380">
        <f t="shared" si="272"/>
        <v>0</v>
      </c>
    </row>
    <row r="45" spans="1:58" x14ac:dyDescent="0.25">
      <c r="A45" s="197" t="s">
        <v>358</v>
      </c>
      <c r="B45" s="181"/>
      <c r="C45" s="181"/>
      <c r="D45" s="181"/>
      <c r="E45" s="181"/>
      <c r="F45" s="181"/>
      <c r="G45" s="181">
        <f>G43*(1+G44)</f>
        <v>189105285.29369158</v>
      </c>
      <c r="H45" s="181">
        <f t="shared" ref="H45" si="273">H43*(1+H44)</f>
        <v>187845538.30524132</v>
      </c>
      <c r="I45" s="181">
        <f t="shared" ref="I45" si="274">I43*(1+I44)</f>
        <v>187431439.85778061</v>
      </c>
      <c r="J45" s="181">
        <f t="shared" ref="J45" si="275">J43*(1+J44)</f>
        <v>186679669.32444808</v>
      </c>
      <c r="K45" s="181">
        <f t="shared" ref="K45" si="276">K43*(1+K44)</f>
        <v>186332150.3288022</v>
      </c>
      <c r="L45" s="181">
        <f t="shared" ref="L45" si="277">L43*(1+L44)</f>
        <v>186258953.46137878</v>
      </c>
      <c r="M45" s="181">
        <f t="shared" ref="M45" si="278">M43*(1+M44)</f>
        <v>185496405.64905724</v>
      </c>
      <c r="N45" s="181">
        <f t="shared" ref="N45" si="279">N43*(1+N44)</f>
        <v>184139627.22755635</v>
      </c>
      <c r="O45" s="181">
        <f t="shared" ref="O45" si="280">O43*(1+O44)</f>
        <v>181409765.00039139</v>
      </c>
      <c r="P45" s="181">
        <f t="shared" ref="P45" si="281">P43*(1+P44)</f>
        <v>178655078.86012733</v>
      </c>
      <c r="Q45" s="181">
        <f t="shared" ref="Q45" si="282">Q43*(1+Q44)</f>
        <v>175875343.0713203</v>
      </c>
      <c r="R45" s="181">
        <f t="shared" ref="R45" si="283">R43*(1+R44)</f>
        <v>173070329.84580854</v>
      </c>
      <c r="S45" s="181">
        <f t="shared" ref="S45" si="284">S43*(1+S44)</f>
        <v>172370936.70453525</v>
      </c>
      <c r="T45" s="181">
        <f t="shared" ref="T45" si="285">T43*(1+T44)</f>
        <v>169711950.25602213</v>
      </c>
      <c r="U45" s="181">
        <f t="shared" ref="U45" si="286">U43*(1+U44)</f>
        <v>165759981.67844656</v>
      </c>
      <c r="V45" s="181">
        <f t="shared" ref="V45" si="287">V43*(1+V44)</f>
        <v>161772076.00354648</v>
      </c>
      <c r="W45" s="181">
        <f t="shared" ref="W45" si="288">W43*(1+W44)</f>
        <v>157747906.43849984</v>
      </c>
      <c r="X45" s="181">
        <f t="shared" ref="X45" si="289">X43*(1+X44)</f>
        <v>153687143.21880472</v>
      </c>
      <c r="Y45" s="181">
        <f t="shared" ref="Y45" si="290">Y43*(1+Y44)</f>
        <v>149589453.58125648</v>
      </c>
      <c r="Z45" s="181">
        <f t="shared" ref="Z45" si="291">Z43*(1+Z44)</f>
        <v>145454501.73667911</v>
      </c>
      <c r="AA45" s="181">
        <f t="shared" ref="AA45" si="292">AA43*(1+AA44)</f>
        <v>141281948.84240872</v>
      </c>
      <c r="AB45" s="181">
        <f t="shared" ref="AB45" si="293">AB43*(1+AB44)</f>
        <v>136974237.79868275</v>
      </c>
      <c r="AC45" s="181">
        <f t="shared" ref="AC45" si="294">AC43*(1+AC44)</f>
        <v>132627354.72512268</v>
      </c>
      <c r="AD45" s="181">
        <f t="shared" ref="AD45" si="295">AD43*(1+AD44)</f>
        <v>128240943.4121532</v>
      </c>
      <c r="AE45" s="181">
        <f t="shared" ref="AE45" si="296">AE43*(1+AE44)</f>
        <v>123814644.41101891</v>
      </c>
      <c r="AF45" s="181">
        <f t="shared" ref="AF45" si="297">AF43*(1+AF44)</f>
        <v>122054121.05405675</v>
      </c>
      <c r="AG45" s="181">
        <f t="shared" ref="AG45" si="298">AG43*(1+AG44)</f>
        <v>119348095.00432883</v>
      </c>
      <c r="AH45" s="181">
        <f t="shared" ref="AH45" si="299">AH43*(1+AH44)</f>
        <v>114840929.17633323</v>
      </c>
      <c r="AI45" s="181">
        <f t="shared" ref="AI45" si="300">AI43*(1+AI44)</f>
        <v>110292777.58293012</v>
      </c>
      <c r="AJ45" s="181">
        <f t="shared" ref="AJ45" si="301">AJ43*(1+AJ44)</f>
        <v>105703267.52139895</v>
      </c>
      <c r="AK45" s="181">
        <f t="shared" ref="AK45" si="302">AK43*(1+AK44)</f>
        <v>101072022.89985915</v>
      </c>
      <c r="AL45" s="181">
        <f t="shared" ref="AL45" si="303">AL43*(1+AL44)</f>
        <v>96398664.20645088</v>
      </c>
      <c r="AM45" s="181">
        <f t="shared" ref="AM45" si="304">AM43*(1+AM44)</f>
        <v>91682808.478235632</v>
      </c>
      <c r="AN45" s="181">
        <f t="shared" ref="AN45" si="305">AN43*(1+AN44)</f>
        <v>86924069.269813865</v>
      </c>
      <c r="AO45" s="181">
        <f t="shared" ref="AO45" si="306">AO43*(1+AO44)</f>
        <v>82022210.037928745</v>
      </c>
      <c r="AP45" s="181">
        <f t="shared" ref="AP45" si="307">AP43*(1+AP44)</f>
        <v>77075775.909044981</v>
      </c>
      <c r="AQ45" s="181">
        <f t="shared" ref="AQ45" si="308">AQ43*(1+AQ44)</f>
        <v>72084361.542791009</v>
      </c>
      <c r="AR45" s="181">
        <f t="shared" ref="AR45" si="309">AR43*(1+AR44)</f>
        <v>67047557.912845805</v>
      </c>
      <c r="AS45" s="181">
        <f t="shared" ref="AS45" si="310">AS43*(1+AS44)</f>
        <v>64719291.186243303</v>
      </c>
      <c r="AT45" s="181">
        <f t="shared" ref="AT45" si="311">AT43*(1+AT44)</f>
        <v>61964952.273420848</v>
      </c>
      <c r="AU45" s="181">
        <f t="shared" ref="AU45" si="312">AU43*(1+AU44)</f>
        <v>56836128.12543726</v>
      </c>
      <c r="AV45" s="181">
        <f t="shared" ref="AV45" si="313">AV43*(1+AV44)</f>
        <v>51660665.182395376</v>
      </c>
      <c r="AW45" s="181">
        <f t="shared" ref="AW45" si="314">AW43*(1+AW44)</f>
        <v>46438139.335933954</v>
      </c>
      <c r="AX45" s="181">
        <f t="shared" ref="AX45" si="315">AX43*(1+AX44)</f>
        <v>41168122.621076204</v>
      </c>
      <c r="AY45" s="181">
        <f t="shared" ref="AY45" si="316">AY43*(1+AY44)</f>
        <v>35850183.181159787</v>
      </c>
      <c r="AZ45" s="181">
        <f t="shared" ref="AZ45" si="317">AZ43*(1+AZ44)</f>
        <v>30483885.232447896</v>
      </c>
      <c r="BA45" s="181">
        <f t="shared" ref="BA45" si="318">BA43*(1+BA44)</f>
        <v>25068789.028418526</v>
      </c>
      <c r="BB45" s="181">
        <f t="shared" ref="BB45" si="319">BB43*(1+BB44)</f>
        <v>19604450.823729023</v>
      </c>
      <c r="BC45" s="181">
        <f t="shared" ref="BC45" si="320">BC43*(1+BC44)</f>
        <v>14090422.837852944</v>
      </c>
      <c r="BD45" s="181">
        <f t="shared" ref="BD45" si="321">BD43*(1+BD44)</f>
        <v>8526253.2183862291</v>
      </c>
      <c r="BE45" s="181">
        <f t="shared" ref="BE45" si="322">BE43*(1+BE44)</f>
        <v>2911486.0040197251</v>
      </c>
      <c r="BF45" s="181">
        <f t="shared" ref="BF45" si="323">BF43*(1+BF44)</f>
        <v>-2.5550834834575653E-6</v>
      </c>
    </row>
    <row r="46" spans="1:58" x14ac:dyDescent="0.25">
      <c r="A46" s="433" t="s">
        <v>357</v>
      </c>
      <c r="B46" s="198"/>
      <c r="C46" s="198"/>
      <c r="D46" s="198"/>
      <c r="E46" s="198"/>
      <c r="F46" s="198"/>
      <c r="G46" s="380">
        <f>((1+'I-Parâmetros'!$B$83)^(1/12))-1</f>
        <v>9.0934673743172656E-3</v>
      </c>
      <c r="H46" s="380">
        <f>((1+'I-Parâmetros'!$B$83)^(1/12))-1</f>
        <v>9.0934673743172656E-3</v>
      </c>
      <c r="I46" s="380">
        <f>((1+'I-Parâmetros'!$B$83)^(1/12))-1</f>
        <v>9.0934673743172656E-3</v>
      </c>
      <c r="J46" s="380">
        <f>((1+'I-Parâmetros'!$B$83)^(1/12))-1</f>
        <v>9.0934673743172656E-3</v>
      </c>
      <c r="K46" s="380">
        <f>((1+'I-Parâmetros'!$B$83)^(1/12))-1</f>
        <v>9.0934673743172656E-3</v>
      </c>
      <c r="L46" s="380">
        <f>((1+'I-Parâmetros'!$B$83)^(1/12))-1</f>
        <v>9.0934673743172656E-3</v>
      </c>
      <c r="M46" s="380">
        <f>((1+'I-Parâmetros'!$B$83)^(1/12))-1</f>
        <v>9.0934673743172656E-3</v>
      </c>
      <c r="N46" s="380">
        <f>((1+'I-Parâmetros'!$B$83)^(1/12))-1</f>
        <v>9.0934673743172656E-3</v>
      </c>
      <c r="O46" s="380">
        <f>((1+'I-Parâmetros'!$B$83)^(1/12))-1</f>
        <v>9.0934673743172656E-3</v>
      </c>
      <c r="P46" s="380">
        <f>((1+'I-Parâmetros'!$B$83)^(1/12))-1</f>
        <v>9.0934673743172656E-3</v>
      </c>
      <c r="Q46" s="380">
        <f>((1+'I-Parâmetros'!$B$83)^(1/12))-1</f>
        <v>9.0934673743172656E-3</v>
      </c>
      <c r="R46" s="380">
        <f>((1+'I-Parâmetros'!$B$83)^(1/12))-1</f>
        <v>9.0934673743172656E-3</v>
      </c>
      <c r="S46" s="380">
        <v>0</v>
      </c>
      <c r="T46" s="380">
        <f>((1+'I-Parâmetros'!$B$83)^(1/12))-1</f>
        <v>9.0934673743172656E-3</v>
      </c>
      <c r="U46" s="380">
        <f>((1+'I-Parâmetros'!$B$83)^(1/12))-1</f>
        <v>9.0934673743172656E-3</v>
      </c>
      <c r="V46" s="380">
        <f>((1+'I-Parâmetros'!$B$83)^(1/12))-1</f>
        <v>9.0934673743172656E-3</v>
      </c>
      <c r="W46" s="380">
        <f>((1+'I-Parâmetros'!$B$83)^(1/12))-1</f>
        <v>9.0934673743172656E-3</v>
      </c>
      <c r="X46" s="380">
        <f>((1+'I-Parâmetros'!$B$83)^(1/12))-1</f>
        <v>9.0934673743172656E-3</v>
      </c>
      <c r="Y46" s="380">
        <f>((1+'I-Parâmetros'!$B$83)^(1/12))-1</f>
        <v>9.0934673743172656E-3</v>
      </c>
      <c r="Z46" s="380">
        <f>((1+'I-Parâmetros'!$B$83)^(1/12))-1</f>
        <v>9.0934673743172656E-3</v>
      </c>
      <c r="AA46" s="380">
        <f>((1+'I-Parâmetros'!$B$83)^(1/12))-1</f>
        <v>9.0934673743172656E-3</v>
      </c>
      <c r="AB46" s="380">
        <f>((1+'I-Parâmetros'!$B$83)^(1/12))-1</f>
        <v>9.0934673743172656E-3</v>
      </c>
      <c r="AC46" s="380">
        <f>((1+'I-Parâmetros'!$B$83)^(1/12))-1</f>
        <v>9.0934673743172656E-3</v>
      </c>
      <c r="AD46" s="380">
        <f>((1+'I-Parâmetros'!$B$83)^(1/12))-1</f>
        <v>9.0934673743172656E-3</v>
      </c>
      <c r="AE46" s="380">
        <f>((1+'I-Parâmetros'!$B$83)^(1/12))-1</f>
        <v>9.0934673743172656E-3</v>
      </c>
      <c r="AF46" s="380">
        <v>0</v>
      </c>
      <c r="AG46" s="380">
        <f>((1+'I-Parâmetros'!$B$83)^(1/12))-1</f>
        <v>9.0934673743172656E-3</v>
      </c>
      <c r="AH46" s="380">
        <f>((1+'I-Parâmetros'!$B$83)^(1/12))-1</f>
        <v>9.0934673743172656E-3</v>
      </c>
      <c r="AI46" s="380">
        <f>((1+'I-Parâmetros'!$B$83)^(1/12))-1</f>
        <v>9.0934673743172656E-3</v>
      </c>
      <c r="AJ46" s="380">
        <f>((1+'I-Parâmetros'!$B$83)^(1/12))-1</f>
        <v>9.0934673743172656E-3</v>
      </c>
      <c r="AK46" s="380">
        <f>((1+'I-Parâmetros'!$B$83)^(1/12))-1</f>
        <v>9.0934673743172656E-3</v>
      </c>
      <c r="AL46" s="380">
        <f>((1+'I-Parâmetros'!$B$83)^(1/12))-1</f>
        <v>9.0934673743172656E-3</v>
      </c>
      <c r="AM46" s="380">
        <f>((1+'I-Parâmetros'!$B$83)^(1/12))-1</f>
        <v>9.0934673743172656E-3</v>
      </c>
      <c r="AN46" s="380">
        <f>((1+'I-Parâmetros'!$B$83)^(1/12))-1</f>
        <v>9.0934673743172656E-3</v>
      </c>
      <c r="AO46" s="380">
        <f>((1+'I-Parâmetros'!$B$83)^(1/12))-1</f>
        <v>9.0934673743172656E-3</v>
      </c>
      <c r="AP46" s="380">
        <f>((1+'I-Parâmetros'!$B$83)^(1/12))-1</f>
        <v>9.0934673743172656E-3</v>
      </c>
      <c r="AQ46" s="380">
        <f>((1+'I-Parâmetros'!$B$83)^(1/12))-1</f>
        <v>9.0934673743172656E-3</v>
      </c>
      <c r="AR46" s="380">
        <f>((1+'I-Parâmetros'!$B$83)^(1/12))-1</f>
        <v>9.0934673743172656E-3</v>
      </c>
      <c r="AS46" s="380">
        <v>0</v>
      </c>
      <c r="AT46" s="380">
        <f>((1+'I-Parâmetros'!$B$83)^(1/12))-1</f>
        <v>9.0934673743172656E-3</v>
      </c>
      <c r="AU46" s="380">
        <f>((1+'I-Parâmetros'!$B$83)^(1/12))-1</f>
        <v>9.0934673743172656E-3</v>
      </c>
      <c r="AV46" s="380">
        <f>((1+'I-Parâmetros'!$B$83)^(1/12))-1</f>
        <v>9.0934673743172656E-3</v>
      </c>
      <c r="AW46" s="380">
        <f>((1+'I-Parâmetros'!$B$83)^(1/12))-1</f>
        <v>9.0934673743172656E-3</v>
      </c>
      <c r="AX46" s="380">
        <f>((1+'I-Parâmetros'!$B$83)^(1/12))-1</f>
        <v>9.0934673743172656E-3</v>
      </c>
      <c r="AY46" s="380">
        <f>((1+'I-Parâmetros'!$B$83)^(1/12))-1</f>
        <v>9.0934673743172656E-3</v>
      </c>
      <c r="AZ46" s="380">
        <f>((1+'I-Parâmetros'!$B$83)^(1/12))-1</f>
        <v>9.0934673743172656E-3</v>
      </c>
      <c r="BA46" s="380">
        <f>((1+'I-Parâmetros'!$B$83)^(1/12))-1</f>
        <v>9.0934673743172656E-3</v>
      </c>
      <c r="BB46" s="380">
        <f>((1+'I-Parâmetros'!$B$83)^(1/12))-1</f>
        <v>9.0934673743172656E-3</v>
      </c>
      <c r="BC46" s="380">
        <f>((1+'I-Parâmetros'!$B$83)^(1/12))-1</f>
        <v>9.0934673743172656E-3</v>
      </c>
      <c r="BD46" s="380">
        <f>((1+'I-Parâmetros'!$B$83)^(1/12))-1</f>
        <v>9.0934673743172656E-3</v>
      </c>
      <c r="BE46" s="380">
        <f>((1+'I-Parâmetros'!$B$83)^(1/12))-1</f>
        <v>9.0934673743172656E-3</v>
      </c>
      <c r="BF46" s="380">
        <f>((1+'I-Parâmetros'!$B$83)^(1/12))-1</f>
        <v>9.0934673743172656E-3</v>
      </c>
    </row>
    <row r="47" spans="1:58" x14ac:dyDescent="0.25">
      <c r="A47" s="197" t="s">
        <v>359</v>
      </c>
      <c r="B47" s="181"/>
      <c r="C47" s="181"/>
      <c r="D47" s="181"/>
      <c r="E47" s="181"/>
      <c r="F47" s="181"/>
      <c r="G47" s="181">
        <f>G45*(1+G46)</f>
        <v>190824908.03582072</v>
      </c>
      <c r="H47" s="181">
        <f t="shared" ref="H47:BF47" si="324">H45*(1+H46)</f>
        <v>189553705.57923108</v>
      </c>
      <c r="I47" s="181">
        <f t="shared" si="324"/>
        <v>189135841.54104865</v>
      </c>
      <c r="J47" s="181">
        <f t="shared" si="324"/>
        <v>188377234.8068983</v>
      </c>
      <c r="K47" s="181">
        <f t="shared" si="324"/>
        <v>188026555.65860355</v>
      </c>
      <c r="L47" s="181">
        <f t="shared" si="324"/>
        <v>187952693.1778543</v>
      </c>
      <c r="M47" s="181">
        <f t="shared" si="324"/>
        <v>187183211.16188008</v>
      </c>
      <c r="N47" s="181">
        <f t="shared" si="324"/>
        <v>185814094.92006907</v>
      </c>
      <c r="O47" s="181">
        <f t="shared" si="324"/>
        <v>183059408.779805</v>
      </c>
      <c r="P47" s="181">
        <f t="shared" si="324"/>
        <v>180279672.99099797</v>
      </c>
      <c r="Q47" s="181">
        <f t="shared" si="324"/>
        <v>177474659.76548621</v>
      </c>
      <c r="R47" s="181">
        <f t="shared" si="324"/>
        <v>174644139.24372372</v>
      </c>
      <c r="S47" s="181">
        <f t="shared" si="324"/>
        <v>172370936.70453525</v>
      </c>
      <c r="T47" s="181">
        <f t="shared" si="324"/>
        <v>171255220.33870703</v>
      </c>
      <c r="U47" s="181">
        <f t="shared" si="324"/>
        <v>167267314.66380695</v>
      </c>
      <c r="V47" s="181">
        <f t="shared" si="324"/>
        <v>163243145.09876031</v>
      </c>
      <c r="W47" s="181">
        <f t="shared" si="324"/>
        <v>159182381.87906519</v>
      </c>
      <c r="X47" s="181">
        <f t="shared" si="324"/>
        <v>155084692.24151695</v>
      </c>
      <c r="Y47" s="181">
        <f t="shared" si="324"/>
        <v>150949740.39693958</v>
      </c>
      <c r="Z47" s="181">
        <f t="shared" si="324"/>
        <v>146777187.50266919</v>
      </c>
      <c r="AA47" s="181">
        <f t="shared" si="324"/>
        <v>142566691.63478711</v>
      </c>
      <c r="AB47" s="181">
        <f t="shared" si="324"/>
        <v>138219808.56122705</v>
      </c>
      <c r="AC47" s="181">
        <f t="shared" si="324"/>
        <v>133833397.24825758</v>
      </c>
      <c r="AD47" s="181">
        <f t="shared" si="324"/>
        <v>129407098.24712329</v>
      </c>
      <c r="AE47" s="181">
        <f t="shared" si="324"/>
        <v>124940548.8404332</v>
      </c>
      <c r="AF47" s="181">
        <f t="shared" si="324"/>
        <v>122054121.05405675</v>
      </c>
      <c r="AG47" s="181">
        <f t="shared" si="324"/>
        <v>120433383.01243761</v>
      </c>
      <c r="AH47" s="181">
        <f t="shared" si="324"/>
        <v>115885231.4190345</v>
      </c>
      <c r="AI47" s="181">
        <f t="shared" si="324"/>
        <v>111295721.35750332</v>
      </c>
      <c r="AJ47" s="181">
        <f t="shared" si="324"/>
        <v>106664476.73596352</v>
      </c>
      <c r="AK47" s="181">
        <f t="shared" si="324"/>
        <v>101991118.04255526</v>
      </c>
      <c r="AL47" s="181">
        <f t="shared" si="324"/>
        <v>97275262.31434001</v>
      </c>
      <c r="AM47" s="181">
        <f t="shared" si="324"/>
        <v>92516523.105918244</v>
      </c>
      <c r="AN47" s="181">
        <f t="shared" si="324"/>
        <v>87714510.457761809</v>
      </c>
      <c r="AO47" s="181">
        <f t="shared" si="324"/>
        <v>82768076.328878045</v>
      </c>
      <c r="AP47" s="181">
        <f t="shared" si="324"/>
        <v>77776661.962624073</v>
      </c>
      <c r="AQ47" s="181">
        <f t="shared" si="324"/>
        <v>72739858.332678869</v>
      </c>
      <c r="AR47" s="181">
        <f t="shared" si="324"/>
        <v>67657252.693253919</v>
      </c>
      <c r="AS47" s="181">
        <f t="shared" si="324"/>
        <v>64719291.186243303</v>
      </c>
      <c r="AT47" s="181">
        <f t="shared" si="324"/>
        <v>62528428.545270324</v>
      </c>
      <c r="AU47" s="181">
        <f t="shared" si="324"/>
        <v>57352965.60222844</v>
      </c>
      <c r="AV47" s="181">
        <f t="shared" si="324"/>
        <v>52130439.755767018</v>
      </c>
      <c r="AW47" s="181">
        <f t="shared" si="324"/>
        <v>46860423.040909268</v>
      </c>
      <c r="AX47" s="181">
        <f t="shared" si="324"/>
        <v>41542483.600992851</v>
      </c>
      <c r="AY47" s="181">
        <f t="shared" si="324"/>
        <v>36176185.652280964</v>
      </c>
      <c r="AZ47" s="181">
        <f t="shared" si="324"/>
        <v>30761089.448251594</v>
      </c>
      <c r="BA47" s="181">
        <f t="shared" si="324"/>
        <v>25296751.243562091</v>
      </c>
      <c r="BB47" s="181">
        <f t="shared" si="324"/>
        <v>19782723.257686011</v>
      </c>
      <c r="BC47" s="181">
        <f t="shared" si="324"/>
        <v>14218553.638219295</v>
      </c>
      <c r="BD47" s="181">
        <f t="shared" si="324"/>
        <v>8603786.423852792</v>
      </c>
      <c r="BE47" s="181">
        <f t="shared" si="324"/>
        <v>2937961.5070080599</v>
      </c>
      <c r="BF47" s="181">
        <f t="shared" si="324"/>
        <v>-2.5783180517530435E-6</v>
      </c>
    </row>
    <row r="48" spans="1:58" x14ac:dyDescent="0.25">
      <c r="A48" s="185" t="s">
        <v>361</v>
      </c>
      <c r="B48" s="382">
        <v>6.752942591679674E-2</v>
      </c>
      <c r="C48" s="199"/>
      <c r="D48" s="199"/>
      <c r="E48" s="199"/>
      <c r="F48" s="199"/>
      <c r="G48" s="407"/>
      <c r="H48" s="199"/>
      <c r="I48" s="199"/>
      <c r="J48" s="199"/>
      <c r="K48" s="199"/>
      <c r="L48" s="199"/>
      <c r="M48" s="199"/>
      <c r="N48" s="199"/>
    </row>
    <row r="49" spans="1:58" x14ac:dyDescent="0.25">
      <c r="A49" s="148" t="s">
        <v>20</v>
      </c>
      <c r="B49" s="153">
        <v>44197</v>
      </c>
      <c r="C49" s="153">
        <v>44228</v>
      </c>
      <c r="D49" s="153">
        <v>44256</v>
      </c>
      <c r="E49" s="153">
        <v>44287</v>
      </c>
      <c r="F49" s="153">
        <v>44317</v>
      </c>
      <c r="G49" s="153">
        <v>44317</v>
      </c>
      <c r="H49" s="153">
        <v>44348</v>
      </c>
      <c r="I49" s="153">
        <v>44378</v>
      </c>
      <c r="J49" s="153">
        <v>44409</v>
      </c>
      <c r="K49" s="153">
        <v>44440</v>
      </c>
      <c r="L49" s="153">
        <v>44470</v>
      </c>
      <c r="M49" s="153">
        <v>44501</v>
      </c>
      <c r="N49" s="153">
        <v>44531</v>
      </c>
      <c r="O49" s="153">
        <v>44562</v>
      </c>
      <c r="P49" s="153">
        <v>44593</v>
      </c>
      <c r="Q49" s="153">
        <v>44621</v>
      </c>
      <c r="R49" s="153">
        <v>44652</v>
      </c>
      <c r="S49" s="153">
        <v>44682</v>
      </c>
      <c r="T49" s="153">
        <v>44682</v>
      </c>
      <c r="U49" s="153">
        <v>44713</v>
      </c>
      <c r="V49" s="153">
        <v>44743</v>
      </c>
      <c r="W49" s="153">
        <v>44774</v>
      </c>
      <c r="X49" s="153">
        <v>44805</v>
      </c>
      <c r="Y49" s="153">
        <v>44835</v>
      </c>
      <c r="Z49" s="153">
        <v>44866</v>
      </c>
      <c r="AA49" s="153">
        <v>44896</v>
      </c>
      <c r="AB49" s="153">
        <v>44927</v>
      </c>
      <c r="AC49" s="153">
        <v>44958</v>
      </c>
      <c r="AD49" s="153">
        <v>44986</v>
      </c>
      <c r="AE49" s="153">
        <v>45017</v>
      </c>
      <c r="AF49" s="153">
        <v>45047</v>
      </c>
      <c r="AG49" s="153">
        <v>45047</v>
      </c>
      <c r="AH49" s="153">
        <v>45078</v>
      </c>
      <c r="AI49" s="153">
        <v>45108</v>
      </c>
      <c r="AJ49" s="153">
        <v>45139</v>
      </c>
      <c r="AK49" s="153">
        <v>45170</v>
      </c>
      <c r="AL49" s="153">
        <v>45200</v>
      </c>
      <c r="AM49" s="153">
        <v>45231</v>
      </c>
      <c r="AN49" s="153">
        <v>45261</v>
      </c>
      <c r="AO49" s="153">
        <v>45292</v>
      </c>
      <c r="AP49" s="153">
        <v>45323</v>
      </c>
      <c r="AQ49" s="153">
        <v>45352</v>
      </c>
      <c r="AR49" s="153">
        <v>45383</v>
      </c>
      <c r="AS49" s="153">
        <v>45413</v>
      </c>
      <c r="AT49" s="153">
        <v>45413</v>
      </c>
      <c r="AU49" s="153">
        <v>45444</v>
      </c>
      <c r="AV49" s="153">
        <v>45474</v>
      </c>
      <c r="AW49" s="153">
        <v>45505</v>
      </c>
      <c r="AX49" s="153">
        <v>45536</v>
      </c>
      <c r="AY49" s="153">
        <v>45566</v>
      </c>
      <c r="AZ49" s="153">
        <v>45597</v>
      </c>
      <c r="BA49" s="153">
        <v>45627</v>
      </c>
      <c r="BB49" s="153">
        <v>45658</v>
      </c>
      <c r="BC49" s="153">
        <v>45689</v>
      </c>
      <c r="BD49" s="153">
        <v>45717</v>
      </c>
      <c r="BE49" s="153">
        <v>45748</v>
      </c>
      <c r="BF49" s="153">
        <v>45778</v>
      </c>
    </row>
    <row r="50" spans="1:58" x14ac:dyDescent="0.25">
      <c r="A50" s="212" t="s">
        <v>362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1:58" x14ac:dyDescent="0.25">
      <c r="A51" s="197" t="s">
        <v>259</v>
      </c>
      <c r="B51" s="181"/>
      <c r="C51" s="181"/>
      <c r="D51" s="181"/>
      <c r="E51" s="181"/>
      <c r="F51" s="181"/>
      <c r="G51" s="181">
        <f>C11</f>
        <v>52993011.409605384</v>
      </c>
      <c r="H51" s="181">
        <f>G59</f>
        <v>53334181.121531136</v>
      </c>
      <c r="I51" s="181">
        <f t="shared" ref="I51:BF51" si="325">H59</f>
        <v>52942792.352249831</v>
      </c>
      <c r="J51" s="181">
        <f t="shared" si="325"/>
        <v>52789669.26286757</v>
      </c>
      <c r="K51" s="181">
        <f t="shared" si="325"/>
        <v>52539249.882139802</v>
      </c>
      <c r="L51" s="181">
        <f t="shared" si="325"/>
        <v>52400669.984319434</v>
      </c>
      <c r="M51" s="181">
        <f t="shared" si="325"/>
        <v>52339493.237258397</v>
      </c>
      <c r="N51" s="181">
        <f t="shared" si="325"/>
        <v>52082474.170031339</v>
      </c>
      <c r="O51" s="181">
        <f t="shared" si="325"/>
        <v>51656078.058959834</v>
      </c>
      <c r="P51" s="181">
        <f t="shared" si="325"/>
        <v>50843800.97269433</v>
      </c>
      <c r="Q51" s="181">
        <f t="shared" si="325"/>
        <v>50024137.471245967</v>
      </c>
      <c r="R51" s="181">
        <f t="shared" si="325"/>
        <v>49197020.386489265</v>
      </c>
      <c r="S51" s="181">
        <f t="shared" si="325"/>
        <v>48362381.939507581</v>
      </c>
      <c r="T51" s="181">
        <f t="shared" si="325"/>
        <v>47706662.152817845</v>
      </c>
      <c r="U51" s="181">
        <f t="shared" si="325"/>
        <v>47397868.195202038</v>
      </c>
      <c r="V51" s="181">
        <f t="shared" si="325"/>
        <v>46294145.767471246</v>
      </c>
      <c r="W51" s="181">
        <f t="shared" si="325"/>
        <v>45180386.67585358</v>
      </c>
      <c r="X51" s="181">
        <f t="shared" si="325"/>
        <v>44056499.652273439</v>
      </c>
      <c r="Y51" s="181">
        <f t="shared" si="325"/>
        <v>42922392.598711953</v>
      </c>
      <c r="Z51" s="181">
        <f t="shared" si="325"/>
        <v>41777972.579659924</v>
      </c>
      <c r="AA51" s="181">
        <f t="shared" si="325"/>
        <v>40623145.814502127</v>
      </c>
      <c r="AB51" s="181">
        <f t="shared" si="325"/>
        <v>39457817.669832379</v>
      </c>
      <c r="AC51" s="181">
        <f t="shared" si="325"/>
        <v>38254741.987975426</v>
      </c>
      <c r="AD51" s="181">
        <f t="shared" si="325"/>
        <v>37040726.176656671</v>
      </c>
      <c r="AE51" s="181">
        <f t="shared" si="325"/>
        <v>35815670.752165787</v>
      </c>
      <c r="AF51" s="181">
        <f t="shared" si="325"/>
        <v>34579475.32614056</v>
      </c>
      <c r="AG51" s="181">
        <f t="shared" si="325"/>
        <v>33780606.109172717</v>
      </c>
      <c r="AH51" s="181">
        <f t="shared" si="325"/>
        <v>33332038.597340494</v>
      </c>
      <c r="AI51" s="181">
        <f t="shared" si="325"/>
        <v>32073258.34334556</v>
      </c>
      <c r="AJ51" s="181">
        <f t="shared" si="325"/>
        <v>30803031.412179489</v>
      </c>
      <c r="AK51" s="181">
        <f t="shared" si="325"/>
        <v>29521253.71385688</v>
      </c>
      <c r="AL51" s="181">
        <f t="shared" si="325"/>
        <v>28227820.211853448</v>
      </c>
      <c r="AM51" s="181">
        <f t="shared" si="325"/>
        <v>26922624.914498698</v>
      </c>
      <c r="AN51" s="181">
        <f t="shared" si="325"/>
        <v>25605560.866290342</v>
      </c>
      <c r="AO51" s="181">
        <f t="shared" si="325"/>
        <v>24276520.139129717</v>
      </c>
      <c r="AP51" s="181">
        <f t="shared" si="325"/>
        <v>22907508.249078222</v>
      </c>
      <c r="AQ51" s="181">
        <f t="shared" si="325"/>
        <v>21526047.294069491</v>
      </c>
      <c r="AR51" s="181">
        <f t="shared" si="325"/>
        <v>20132024.068937495</v>
      </c>
      <c r="AS51" s="181">
        <f t="shared" si="325"/>
        <v>18725324.339088723</v>
      </c>
      <c r="AT51" s="181">
        <f t="shared" si="325"/>
        <v>17912192.266405325</v>
      </c>
      <c r="AU51" s="181">
        <f t="shared" si="325"/>
        <v>17305832.831141111</v>
      </c>
      <c r="AV51" s="181">
        <f t="shared" si="325"/>
        <v>15873433.223477855</v>
      </c>
      <c r="AW51" s="181">
        <f t="shared" si="325"/>
        <v>14428008.136715328</v>
      </c>
      <c r="AX51" s="181">
        <f t="shared" si="325"/>
        <v>12969439.124084307</v>
      </c>
      <c r="AY51" s="181">
        <f t="shared" si="325"/>
        <v>11497606.661723735</v>
      </c>
      <c r="AZ51" s="181">
        <f t="shared" si="325"/>
        <v>10012390.138886226</v>
      </c>
      <c r="BA51" s="181">
        <f t="shared" si="325"/>
        <v>8513667.8480544984</v>
      </c>
      <c r="BB51" s="181">
        <f t="shared" si="325"/>
        <v>7001316.9749679305</v>
      </c>
      <c r="BC51" s="181">
        <f t="shared" si="325"/>
        <v>5475213.5885584289</v>
      </c>
      <c r="BD51" s="181">
        <f t="shared" si="325"/>
        <v>3935232.6307947771</v>
      </c>
      <c r="BE51" s="181">
        <f t="shared" si="325"/>
        <v>2381247.9064346319</v>
      </c>
      <c r="BF51" s="181">
        <f t="shared" si="325"/>
        <v>813132.07268333028</v>
      </c>
    </row>
    <row r="52" spans="1:58" x14ac:dyDescent="0.25">
      <c r="A52" s="378" t="s">
        <v>262</v>
      </c>
      <c r="B52" s="195"/>
      <c r="C52" s="195"/>
      <c r="D52" s="195"/>
      <c r="E52" s="195"/>
      <c r="F52" s="195"/>
      <c r="G52" s="195">
        <f>G20</f>
        <v>36801835.645161286</v>
      </c>
      <c r="H52" s="195">
        <f t="shared" ref="H52:BF52" si="326">H20</f>
        <v>73345382</v>
      </c>
      <c r="I52" s="195">
        <f t="shared" si="326"/>
        <v>72139390</v>
      </c>
      <c r="J52" s="195">
        <f t="shared" si="326"/>
        <v>75129110</v>
      </c>
      <c r="K52" s="195">
        <f t="shared" si="326"/>
        <v>77261818</v>
      </c>
      <c r="L52" s="195">
        <f t="shared" si="326"/>
        <v>75143160</v>
      </c>
      <c r="M52" s="195">
        <f t="shared" si="326"/>
        <v>77638013</v>
      </c>
      <c r="N52" s="195">
        <f t="shared" si="326"/>
        <v>80888727</v>
      </c>
      <c r="O52" s="195">
        <f t="shared" si="326"/>
        <v>81375468.333333328</v>
      </c>
      <c r="P52" s="195">
        <f t="shared" si="326"/>
        <v>81375468.333333328</v>
      </c>
      <c r="Q52" s="195">
        <f t="shared" si="326"/>
        <v>81375468.333333328</v>
      </c>
      <c r="R52" s="195">
        <f t="shared" si="326"/>
        <v>81375468.333333328</v>
      </c>
      <c r="S52" s="195">
        <f t="shared" si="326"/>
        <v>42000241.720430106</v>
      </c>
      <c r="T52" s="195">
        <f t="shared" si="326"/>
        <v>39375226.612903222</v>
      </c>
      <c r="U52" s="195">
        <f t="shared" si="326"/>
        <v>81375468.333333328</v>
      </c>
      <c r="V52" s="195">
        <f t="shared" si="326"/>
        <v>81375468.333333328</v>
      </c>
      <c r="W52" s="195">
        <f t="shared" si="326"/>
        <v>81375468.333333328</v>
      </c>
      <c r="X52" s="195">
        <f t="shared" si="326"/>
        <v>81375468.333333328</v>
      </c>
      <c r="Y52" s="195">
        <f t="shared" si="326"/>
        <v>81375468.333333328</v>
      </c>
      <c r="Z52" s="195">
        <f t="shared" si="326"/>
        <v>81375468.333333328</v>
      </c>
      <c r="AA52" s="195">
        <f t="shared" si="326"/>
        <v>81375468.333333328</v>
      </c>
      <c r="AB52" s="195">
        <f t="shared" si="326"/>
        <v>82815065.583333328</v>
      </c>
      <c r="AC52" s="195">
        <f t="shared" si="326"/>
        <v>82815065.583333328</v>
      </c>
      <c r="AD52" s="195">
        <f t="shared" si="326"/>
        <v>82815065.583333328</v>
      </c>
      <c r="AE52" s="195">
        <f t="shared" si="326"/>
        <v>82815065.583333328</v>
      </c>
      <c r="AF52" s="195">
        <f t="shared" si="326"/>
        <v>42743259.655913979</v>
      </c>
      <c r="AG52" s="195">
        <f t="shared" si="326"/>
        <v>40071805.927419357</v>
      </c>
      <c r="AH52" s="195">
        <f t="shared" si="326"/>
        <v>82815065.583333328</v>
      </c>
      <c r="AI52" s="195">
        <f t="shared" si="326"/>
        <v>82815065.583333328</v>
      </c>
      <c r="AJ52" s="195">
        <f t="shared" si="326"/>
        <v>82815065.583333328</v>
      </c>
      <c r="AK52" s="195">
        <f t="shared" si="326"/>
        <v>82815065.583333328</v>
      </c>
      <c r="AL52" s="195">
        <f t="shared" si="326"/>
        <v>82815065.583333328</v>
      </c>
      <c r="AM52" s="195">
        <f t="shared" si="326"/>
        <v>82815065.583333328</v>
      </c>
      <c r="AN52" s="195">
        <f t="shared" si="326"/>
        <v>82815065.583333328</v>
      </c>
      <c r="AO52" s="195">
        <f t="shared" si="326"/>
        <v>84293629.666666672</v>
      </c>
      <c r="AP52" s="195">
        <f t="shared" si="326"/>
        <v>84293629.666666672</v>
      </c>
      <c r="AQ52" s="195">
        <f t="shared" si="326"/>
        <v>84293629.666666672</v>
      </c>
      <c r="AR52" s="195">
        <f t="shared" si="326"/>
        <v>84293629.666666672</v>
      </c>
      <c r="AS52" s="195">
        <f t="shared" si="326"/>
        <v>43506389.505376346</v>
      </c>
      <c r="AT52" s="195">
        <f t="shared" si="326"/>
        <v>40787240.161290325</v>
      </c>
      <c r="AU52" s="195">
        <f t="shared" si="326"/>
        <v>84293629.666666672</v>
      </c>
      <c r="AV52" s="195">
        <f t="shared" si="326"/>
        <v>84293629.666666672</v>
      </c>
      <c r="AW52" s="195">
        <f t="shared" si="326"/>
        <v>84293629.666666672</v>
      </c>
      <c r="AX52" s="195">
        <f t="shared" si="326"/>
        <v>84293629.666666672</v>
      </c>
      <c r="AY52" s="195">
        <f t="shared" si="326"/>
        <v>84293629.666666672</v>
      </c>
      <c r="AZ52" s="195">
        <f t="shared" si="326"/>
        <v>84293629.666666672</v>
      </c>
      <c r="BA52" s="195">
        <f t="shared" si="326"/>
        <v>84293629.666666672</v>
      </c>
      <c r="BB52" s="195">
        <f t="shared" si="326"/>
        <v>84293629.666666672</v>
      </c>
      <c r="BC52" s="195">
        <f t="shared" si="326"/>
        <v>84293629.666666672</v>
      </c>
      <c r="BD52" s="195">
        <f t="shared" si="326"/>
        <v>84293629.666666672</v>
      </c>
      <c r="BE52" s="195">
        <f t="shared" si="326"/>
        <v>84293629.666666672</v>
      </c>
      <c r="BF52" s="195">
        <f t="shared" si="326"/>
        <v>43506389.505376346</v>
      </c>
    </row>
    <row r="53" spans="1:58" x14ac:dyDescent="0.25">
      <c r="A53" s="197" t="s">
        <v>263</v>
      </c>
      <c r="B53" s="181"/>
      <c r="C53" s="181"/>
      <c r="D53" s="181"/>
      <c r="E53" s="181"/>
      <c r="F53" s="181"/>
      <c r="G53" s="194">
        <f>$E$11</f>
        <v>1.5612286020981948E-2</v>
      </c>
      <c r="H53" s="194">
        <f t="shared" ref="H53:S53" si="327">$E$11</f>
        <v>1.5612286020981948E-2</v>
      </c>
      <c r="I53" s="194">
        <f t="shared" si="327"/>
        <v>1.5612286020981948E-2</v>
      </c>
      <c r="J53" s="194">
        <f t="shared" si="327"/>
        <v>1.5612286020981948E-2</v>
      </c>
      <c r="K53" s="194">
        <f t="shared" si="327"/>
        <v>1.5612286020981948E-2</v>
      </c>
      <c r="L53" s="194">
        <f t="shared" si="327"/>
        <v>1.5612286020981948E-2</v>
      </c>
      <c r="M53" s="194">
        <f t="shared" si="327"/>
        <v>1.5612286020981948E-2</v>
      </c>
      <c r="N53" s="194">
        <f t="shared" si="327"/>
        <v>1.5612286020981948E-2</v>
      </c>
      <c r="O53" s="194">
        <f t="shared" si="327"/>
        <v>1.5612286020981948E-2</v>
      </c>
      <c r="P53" s="194">
        <f t="shared" si="327"/>
        <v>1.5612286020981948E-2</v>
      </c>
      <c r="Q53" s="194">
        <f t="shared" si="327"/>
        <v>1.5612286020981948E-2</v>
      </c>
      <c r="R53" s="194">
        <f t="shared" si="327"/>
        <v>1.5612286020981948E-2</v>
      </c>
      <c r="S53" s="194">
        <f t="shared" si="327"/>
        <v>1.5612286020981948E-2</v>
      </c>
      <c r="T53" s="194">
        <f>$B$60</f>
        <v>1.8689946049945477E-2</v>
      </c>
      <c r="U53" s="194">
        <f t="shared" ref="U53:BF53" si="328">$B$60</f>
        <v>1.8689946049945477E-2</v>
      </c>
      <c r="V53" s="194">
        <f t="shared" si="328"/>
        <v>1.8689946049945477E-2</v>
      </c>
      <c r="W53" s="194">
        <f t="shared" si="328"/>
        <v>1.8689946049945477E-2</v>
      </c>
      <c r="X53" s="194">
        <f t="shared" si="328"/>
        <v>1.8689946049945477E-2</v>
      </c>
      <c r="Y53" s="194">
        <f t="shared" si="328"/>
        <v>1.8689946049945477E-2</v>
      </c>
      <c r="Z53" s="194">
        <f t="shared" si="328"/>
        <v>1.8689946049945477E-2</v>
      </c>
      <c r="AA53" s="194">
        <f t="shared" si="328"/>
        <v>1.8689946049945477E-2</v>
      </c>
      <c r="AB53" s="194">
        <f t="shared" si="328"/>
        <v>1.8689946049945477E-2</v>
      </c>
      <c r="AC53" s="194">
        <f t="shared" si="328"/>
        <v>1.8689946049945477E-2</v>
      </c>
      <c r="AD53" s="194">
        <f t="shared" si="328"/>
        <v>1.8689946049945477E-2</v>
      </c>
      <c r="AE53" s="194">
        <f t="shared" si="328"/>
        <v>1.8689946049945477E-2</v>
      </c>
      <c r="AF53" s="194">
        <f t="shared" si="328"/>
        <v>1.8689946049945477E-2</v>
      </c>
      <c r="AG53" s="194">
        <f t="shared" si="328"/>
        <v>1.8689946049945477E-2</v>
      </c>
      <c r="AH53" s="194">
        <f t="shared" si="328"/>
        <v>1.8689946049945477E-2</v>
      </c>
      <c r="AI53" s="194">
        <f t="shared" si="328"/>
        <v>1.8689946049945477E-2</v>
      </c>
      <c r="AJ53" s="194">
        <f t="shared" si="328"/>
        <v>1.8689946049945477E-2</v>
      </c>
      <c r="AK53" s="194">
        <f t="shared" si="328"/>
        <v>1.8689946049945477E-2</v>
      </c>
      <c r="AL53" s="194">
        <f t="shared" si="328"/>
        <v>1.8689946049945477E-2</v>
      </c>
      <c r="AM53" s="194">
        <f t="shared" si="328"/>
        <v>1.8689946049945477E-2</v>
      </c>
      <c r="AN53" s="194">
        <f t="shared" si="328"/>
        <v>1.8689946049945477E-2</v>
      </c>
      <c r="AO53" s="194">
        <f t="shared" si="328"/>
        <v>1.8689946049945477E-2</v>
      </c>
      <c r="AP53" s="194">
        <f t="shared" si="328"/>
        <v>1.8689946049945477E-2</v>
      </c>
      <c r="AQ53" s="194">
        <f t="shared" si="328"/>
        <v>1.8689946049945477E-2</v>
      </c>
      <c r="AR53" s="194">
        <f t="shared" si="328"/>
        <v>1.8689946049945477E-2</v>
      </c>
      <c r="AS53" s="194">
        <f t="shared" si="328"/>
        <v>1.8689946049945477E-2</v>
      </c>
      <c r="AT53" s="194">
        <f t="shared" si="328"/>
        <v>1.8689946049945477E-2</v>
      </c>
      <c r="AU53" s="194">
        <f t="shared" si="328"/>
        <v>1.8689946049945477E-2</v>
      </c>
      <c r="AV53" s="194">
        <f t="shared" si="328"/>
        <v>1.8689946049945477E-2</v>
      </c>
      <c r="AW53" s="194">
        <f t="shared" si="328"/>
        <v>1.8689946049945477E-2</v>
      </c>
      <c r="AX53" s="194">
        <f t="shared" si="328"/>
        <v>1.8689946049945477E-2</v>
      </c>
      <c r="AY53" s="194">
        <f t="shared" si="328"/>
        <v>1.8689946049945477E-2</v>
      </c>
      <c r="AZ53" s="194">
        <f t="shared" si="328"/>
        <v>1.8689946049945477E-2</v>
      </c>
      <c r="BA53" s="194">
        <f t="shared" si="328"/>
        <v>1.8689946049945477E-2</v>
      </c>
      <c r="BB53" s="194">
        <f t="shared" si="328"/>
        <v>1.8689946049945477E-2</v>
      </c>
      <c r="BC53" s="194">
        <f t="shared" si="328"/>
        <v>1.8689946049945477E-2</v>
      </c>
      <c r="BD53" s="194">
        <f t="shared" si="328"/>
        <v>1.8689946049945477E-2</v>
      </c>
      <c r="BE53" s="194">
        <f t="shared" si="328"/>
        <v>1.8689946049945477E-2</v>
      </c>
      <c r="BF53" s="194">
        <f t="shared" si="328"/>
        <v>1.8689946049945477E-2</v>
      </c>
    </row>
    <row r="54" spans="1:58" x14ac:dyDescent="0.25">
      <c r="A54" s="197" t="s">
        <v>207</v>
      </c>
      <c r="B54" s="181"/>
      <c r="C54" s="181"/>
      <c r="D54" s="181"/>
      <c r="E54" s="181"/>
      <c r="F54" s="181"/>
      <c r="G54" s="181">
        <f>G53*G52</f>
        <v>574560.78418942669</v>
      </c>
      <c r="H54" s="181">
        <f>H53*H52</f>
        <v>1145089.0821021809</v>
      </c>
      <c r="I54" s="181">
        <f t="shared" ref="I54" si="329">I53*I52</f>
        <v>1126260.7900591649</v>
      </c>
      <c r="J54" s="181">
        <f t="shared" ref="J54" si="330">J53*J52</f>
        <v>1172937.153821815</v>
      </c>
      <c r="K54" s="181">
        <f t="shared" ref="K54" si="331">K53*K52</f>
        <v>1206233.6011170514</v>
      </c>
      <c r="L54" s="181">
        <f t="shared" ref="L54" si="332">L53*L52</f>
        <v>1173156.5064404099</v>
      </c>
      <c r="M54" s="181">
        <f t="shared" ref="M54" si="333">M53*M52</f>
        <v>1212106.8650567147</v>
      </c>
      <c r="N54" s="181">
        <f t="shared" ref="N54" si="334">N53*N52</f>
        <v>1262857.9417971252</v>
      </c>
      <c r="O54" s="181">
        <f t="shared" ref="O54" si="335">O53*O52</f>
        <v>1270457.0867113592</v>
      </c>
      <c r="P54" s="181">
        <f t="shared" ref="P54" si="336">P53*P52</f>
        <v>1270457.0867113592</v>
      </c>
      <c r="Q54" s="181">
        <f t="shared" ref="Q54" si="337">Q53*Q52</f>
        <v>1270457.0867113592</v>
      </c>
      <c r="R54" s="181">
        <f t="shared" ref="R54" si="338">R53*R52</f>
        <v>1270457.0867113592</v>
      </c>
      <c r="S54" s="181">
        <f t="shared" ref="S54" si="339">S53*S52</f>
        <v>655719.78668973374</v>
      </c>
      <c r="T54" s="181">
        <f t="shared" ref="T54" si="340">T53*T52</f>
        <v>735920.86109953863</v>
      </c>
      <c r="U54" s="181">
        <f t="shared" ref="U54" si="341">U53*U52</f>
        <v>1520903.1129390465</v>
      </c>
      <c r="V54" s="181">
        <f t="shared" ref="V54" si="342">V53*V52</f>
        <v>1520903.1129390465</v>
      </c>
      <c r="W54" s="181">
        <f t="shared" ref="W54" si="343">W53*W52</f>
        <v>1520903.1129390465</v>
      </c>
      <c r="X54" s="181">
        <f t="shared" ref="X54" si="344">X53*X52</f>
        <v>1520903.1129390465</v>
      </c>
      <c r="Y54" s="181">
        <f t="shared" ref="Y54" si="345">Y53*Y52</f>
        <v>1520903.1129390465</v>
      </c>
      <c r="Z54" s="181">
        <f t="shared" ref="Z54" si="346">Z53*Z52</f>
        <v>1520903.1129390465</v>
      </c>
      <c r="AA54" s="181">
        <f t="shared" ref="AA54" si="347">AA53*AA52</f>
        <v>1520903.1129390465</v>
      </c>
      <c r="AB54" s="181">
        <f t="shared" ref="AB54" si="348">AB53*AB52</f>
        <v>1547809.1078751965</v>
      </c>
      <c r="AC54" s="181">
        <f t="shared" ref="AC54" si="349">AC53*AC52</f>
        <v>1547809.1078751965</v>
      </c>
      <c r="AD54" s="181">
        <f t="shared" ref="AD54" si="350">AD53*AD52</f>
        <v>1547809.1078751965</v>
      </c>
      <c r="AE54" s="181">
        <f t="shared" ref="AE54" si="351">AE53*AE52</f>
        <v>1547809.1078751965</v>
      </c>
      <c r="AF54" s="181">
        <f t="shared" ref="AF54" si="352">AF53*AF52</f>
        <v>798869.21696784336</v>
      </c>
      <c r="AG54" s="181">
        <f t="shared" ref="AG54" si="353">AG53*AG52</f>
        <v>748939.89090735314</v>
      </c>
      <c r="AH54" s="181">
        <f t="shared" ref="AH54" si="354">AH53*AH52</f>
        <v>1547809.1078751965</v>
      </c>
      <c r="AI54" s="181">
        <f t="shared" ref="AI54" si="355">AI53*AI52</f>
        <v>1547809.1078751965</v>
      </c>
      <c r="AJ54" s="181">
        <f t="shared" ref="AJ54" si="356">AJ53*AJ52</f>
        <v>1547809.1078751965</v>
      </c>
      <c r="AK54" s="181">
        <f t="shared" ref="AK54" si="357">AK53*AK52</f>
        <v>1547809.1078751965</v>
      </c>
      <c r="AL54" s="181">
        <f t="shared" ref="AL54" si="358">AL53*AL52</f>
        <v>1547809.1078751965</v>
      </c>
      <c r="AM54" s="181">
        <f t="shared" ref="AM54" si="359">AM53*AM52</f>
        <v>1547809.1078751965</v>
      </c>
      <c r="AN54" s="181">
        <f t="shared" ref="AN54" si="360">AN53*AN52</f>
        <v>1547809.1078751965</v>
      </c>
      <c r="AO54" s="181">
        <f t="shared" ref="AO54" si="361">AO53*AO52</f>
        <v>1575443.3908240837</v>
      </c>
      <c r="AP54" s="181">
        <f t="shared" ref="AP54" si="362">AP53*AP52</f>
        <v>1575443.3908240837</v>
      </c>
      <c r="AQ54" s="181">
        <f t="shared" ref="AQ54" si="363">AQ53*AQ52</f>
        <v>1575443.3908240837</v>
      </c>
      <c r="AR54" s="181">
        <f t="shared" ref="AR54" si="364">AR53*AR52</f>
        <v>1575443.3908240837</v>
      </c>
      <c r="AS54" s="181">
        <f t="shared" ref="AS54" si="365">AS53*AS52</f>
        <v>813132.07268339803</v>
      </c>
      <c r="AT54" s="181">
        <f t="shared" ref="AT54" si="366">AT53*AT52</f>
        <v>762311.31814068567</v>
      </c>
      <c r="AU54" s="181">
        <f t="shared" ref="AU54" si="367">AU53*AU52</f>
        <v>1575443.3908240837</v>
      </c>
      <c r="AV54" s="181">
        <f t="shared" ref="AV54" si="368">AV53*AV52</f>
        <v>1575443.3908240837</v>
      </c>
      <c r="AW54" s="181">
        <f t="shared" ref="AW54" si="369">AW53*AW52</f>
        <v>1575443.3908240837</v>
      </c>
      <c r="AX54" s="181">
        <f t="shared" ref="AX54" si="370">AX53*AX52</f>
        <v>1575443.3908240837</v>
      </c>
      <c r="AY54" s="181">
        <f t="shared" ref="AY54" si="371">AY53*AY52</f>
        <v>1575443.3908240837</v>
      </c>
      <c r="AZ54" s="181">
        <f t="shared" ref="AZ54" si="372">AZ53*AZ52</f>
        <v>1575443.3908240837</v>
      </c>
      <c r="BA54" s="181">
        <f t="shared" ref="BA54" si="373">BA53*BA52</f>
        <v>1575443.3908240837</v>
      </c>
      <c r="BB54" s="181">
        <f t="shared" ref="BB54" si="374">BB53*BB52</f>
        <v>1575443.3908240837</v>
      </c>
      <c r="BC54" s="181">
        <f t="shared" ref="BC54" si="375">BC53*BC52</f>
        <v>1575443.3908240837</v>
      </c>
      <c r="BD54" s="181">
        <f t="shared" ref="BD54" si="376">BD53*BD52</f>
        <v>1575443.3908240837</v>
      </c>
      <c r="BE54" s="181">
        <f t="shared" ref="BE54" si="377">BE53*BE52</f>
        <v>1575443.3908240837</v>
      </c>
      <c r="BF54" s="181">
        <f t="shared" ref="BF54" si="378">BF53*BF52</f>
        <v>813132.07268339803</v>
      </c>
    </row>
    <row r="55" spans="1:58" x14ac:dyDescent="0.25">
      <c r="A55" s="197" t="s">
        <v>260</v>
      </c>
      <c r="B55" s="196"/>
      <c r="C55" s="196"/>
      <c r="D55" s="196"/>
      <c r="E55" s="196"/>
      <c r="F55" s="196"/>
      <c r="G55" s="181">
        <f>G51-G54</f>
        <v>52418450.625415958</v>
      </c>
      <c r="H55" s="181">
        <f t="shared" ref="H55" si="379">H51-H54</f>
        <v>52189092.039428957</v>
      </c>
      <c r="I55" s="181">
        <f t="shared" ref="I55" si="380">I51-I54</f>
        <v>51816531.562190667</v>
      </c>
      <c r="J55" s="181">
        <f t="shared" ref="J55" si="381">J51-J54</f>
        <v>51616732.109045751</v>
      </c>
      <c r="K55" s="181">
        <f t="shared" ref="K55" si="382">K51-K54</f>
        <v>51333016.28102275</v>
      </c>
      <c r="L55" s="181">
        <f t="shared" ref="L55" si="383">L51-L54</f>
        <v>51227513.477879025</v>
      </c>
      <c r="M55" s="181">
        <f t="shared" ref="M55" si="384">M51-M54</f>
        <v>51127386.372201681</v>
      </c>
      <c r="N55" s="181">
        <f t="shared" ref="N55" si="385">N51-N54</f>
        <v>50819616.228234217</v>
      </c>
      <c r="O55" s="181">
        <f t="shared" ref="O55" si="386">O51-O54</f>
        <v>50385620.972248472</v>
      </c>
      <c r="P55" s="181">
        <f t="shared" ref="P55" si="387">P51-P54</f>
        <v>49573343.885982968</v>
      </c>
      <c r="Q55" s="181">
        <f t="shared" ref="Q55" si="388">Q51-Q54</f>
        <v>48753680.384534605</v>
      </c>
      <c r="R55" s="181">
        <f t="shared" ref="R55" si="389">R51-R54</f>
        <v>47926563.299777903</v>
      </c>
      <c r="S55" s="181">
        <f t="shared" ref="S55" si="390">S51-S54</f>
        <v>47706662.152817845</v>
      </c>
      <c r="T55" s="181">
        <f t="shared" ref="T55" si="391">T51-T54</f>
        <v>46970741.291718304</v>
      </c>
      <c r="U55" s="181">
        <f t="shared" ref="U55" si="392">U51-U54</f>
        <v>45876965.082262993</v>
      </c>
      <c r="V55" s="181">
        <f t="shared" ref="V55" si="393">V51-V54</f>
        <v>44773242.654532202</v>
      </c>
      <c r="W55" s="181">
        <f t="shared" ref="W55" si="394">W51-W54</f>
        <v>43659483.562914535</v>
      </c>
      <c r="X55" s="181">
        <f t="shared" ref="X55" si="395">X51-X54</f>
        <v>42535596.539334394</v>
      </c>
      <c r="Y55" s="181">
        <f t="shared" ref="Y55" si="396">Y51-Y54</f>
        <v>41401489.485772908</v>
      </c>
      <c r="Z55" s="181">
        <f t="shared" ref="Z55" si="397">Z51-Z54</f>
        <v>40257069.466720879</v>
      </c>
      <c r="AA55" s="181">
        <f t="shared" ref="AA55" si="398">AA51-AA54</f>
        <v>39102242.701563083</v>
      </c>
      <c r="AB55" s="181">
        <f t="shared" ref="AB55" si="399">AB51-AB54</f>
        <v>37910008.561957181</v>
      </c>
      <c r="AC55" s="181">
        <f t="shared" ref="AC55" si="400">AC51-AC54</f>
        <v>36706932.880100228</v>
      </c>
      <c r="AD55" s="181">
        <f t="shared" ref="AD55" si="401">AD51-AD54</f>
        <v>35492917.068781473</v>
      </c>
      <c r="AE55" s="181">
        <f t="shared" ref="AE55" si="402">AE51-AE54</f>
        <v>34267861.644290589</v>
      </c>
      <c r="AF55" s="181">
        <f t="shared" ref="AF55" si="403">AF51-AF54</f>
        <v>33780606.109172717</v>
      </c>
      <c r="AG55" s="181">
        <f t="shared" ref="AG55" si="404">AG51-AG54</f>
        <v>33031666.218265362</v>
      </c>
      <c r="AH55" s="181">
        <f t="shared" ref="AH55" si="405">AH51-AH54</f>
        <v>31784229.489465296</v>
      </c>
      <c r="AI55" s="181">
        <f t="shared" ref="AI55" si="406">AI51-AI54</f>
        <v>30525449.235470362</v>
      </c>
      <c r="AJ55" s="181">
        <f t="shared" ref="AJ55" si="407">AJ51-AJ54</f>
        <v>29255222.304304291</v>
      </c>
      <c r="AK55" s="181">
        <f t="shared" ref="AK55" si="408">AK51-AK54</f>
        <v>27973444.605981681</v>
      </c>
      <c r="AL55" s="181">
        <f t="shared" ref="AL55" si="409">AL51-AL54</f>
        <v>26680011.10397825</v>
      </c>
      <c r="AM55" s="181">
        <f t="shared" ref="AM55" si="410">AM51-AM54</f>
        <v>25374815.8066235</v>
      </c>
      <c r="AN55" s="181">
        <f t="shared" ref="AN55" si="411">AN51-AN54</f>
        <v>24057751.758415144</v>
      </c>
      <c r="AO55" s="181">
        <f t="shared" ref="AO55" si="412">AO51-AO54</f>
        <v>22701076.748305634</v>
      </c>
      <c r="AP55" s="181">
        <f t="shared" ref="AP55" si="413">AP51-AP54</f>
        <v>21332064.858254138</v>
      </c>
      <c r="AQ55" s="181">
        <f t="shared" ref="AQ55" si="414">AQ51-AQ54</f>
        <v>19950603.903245408</v>
      </c>
      <c r="AR55" s="181">
        <f t="shared" ref="AR55" si="415">AR51-AR54</f>
        <v>18556580.678113412</v>
      </c>
      <c r="AS55" s="181">
        <f t="shared" ref="AS55" si="416">AS51-AS54</f>
        <v>17912192.266405325</v>
      </c>
      <c r="AT55" s="181">
        <f t="shared" ref="AT55" si="417">AT51-AT54</f>
        <v>17149880.94826464</v>
      </c>
      <c r="AU55" s="181">
        <f t="shared" ref="AU55" si="418">AU51-AU54</f>
        <v>15730389.440317027</v>
      </c>
      <c r="AV55" s="181">
        <f t="shared" ref="AV55" si="419">AV51-AV54</f>
        <v>14297989.832653772</v>
      </c>
      <c r="AW55" s="181">
        <f t="shared" ref="AW55" si="420">AW51-AW54</f>
        <v>12852564.745891245</v>
      </c>
      <c r="AX55" s="181">
        <f t="shared" ref="AX55" si="421">AX51-AX54</f>
        <v>11393995.733260224</v>
      </c>
      <c r="AY55" s="181">
        <f t="shared" ref="AY55" si="422">AY51-AY54</f>
        <v>9922163.2708996516</v>
      </c>
      <c r="AZ55" s="181">
        <f t="shared" ref="AZ55" si="423">AZ51-AZ54</f>
        <v>8436946.7480621431</v>
      </c>
      <c r="BA55" s="181">
        <f t="shared" ref="BA55" si="424">BA51-BA54</f>
        <v>6938224.4572304152</v>
      </c>
      <c r="BB55" s="181">
        <f t="shared" ref="BB55" si="425">BB51-BB54</f>
        <v>5425873.5841438472</v>
      </c>
      <c r="BC55" s="181">
        <f t="shared" ref="BC55" si="426">BC51-BC54</f>
        <v>3899770.1977343452</v>
      </c>
      <c r="BD55" s="181">
        <f t="shared" ref="BD55" si="427">BD51-BD54</f>
        <v>2359789.2399706934</v>
      </c>
      <c r="BE55" s="181">
        <f t="shared" ref="BE55" si="428">BE51-BE54</f>
        <v>805804.5156105482</v>
      </c>
      <c r="BF55" s="181">
        <f t="shared" ref="BF55" si="429">BF51-BF54</f>
        <v>-6.7753717303276062E-8</v>
      </c>
    </row>
    <row r="56" spans="1:58" x14ac:dyDescent="0.25">
      <c r="A56" s="433" t="s">
        <v>351</v>
      </c>
      <c r="B56" s="198"/>
      <c r="C56" s="198"/>
      <c r="D56" s="198"/>
      <c r="E56" s="198"/>
      <c r="F56" s="198"/>
      <c r="G56" s="380">
        <f>G34</f>
        <v>8.3006723105383262E-3</v>
      </c>
      <c r="H56" s="380">
        <f t="shared" ref="H56:BF56" si="430">H34</f>
        <v>5.3000578441551038E-3</v>
      </c>
      <c r="I56" s="380">
        <f t="shared" si="430"/>
        <v>9.5996866540266623E-3</v>
      </c>
      <c r="J56" s="380">
        <f t="shared" si="430"/>
        <v>8.699876574363552E-3</v>
      </c>
      <c r="K56" s="380">
        <f t="shared" si="430"/>
        <v>1.159962900247602E-2</v>
      </c>
      <c r="L56" s="380">
        <f t="shared" si="430"/>
        <v>1.2499558393798349E-2</v>
      </c>
      <c r="M56" s="380">
        <f t="shared" si="430"/>
        <v>9.5006903702077317E-3</v>
      </c>
      <c r="N56" s="380">
        <f t="shared" si="430"/>
        <v>7.2995824342585447E-3</v>
      </c>
      <c r="O56" s="380">
        <f t="shared" si="430"/>
        <v>0</v>
      </c>
      <c r="P56" s="380">
        <f t="shared" si="430"/>
        <v>0</v>
      </c>
      <c r="Q56" s="380">
        <f t="shared" si="430"/>
        <v>0</v>
      </c>
      <c r="R56" s="380">
        <f t="shared" si="430"/>
        <v>0</v>
      </c>
      <c r="S56" s="380">
        <f t="shared" si="430"/>
        <v>0</v>
      </c>
      <c r="T56" s="380">
        <f t="shared" si="430"/>
        <v>0</v>
      </c>
      <c r="U56" s="380">
        <f t="shared" si="430"/>
        <v>0</v>
      </c>
      <c r="V56" s="380">
        <f t="shared" si="430"/>
        <v>0</v>
      </c>
      <c r="W56" s="380">
        <f t="shared" si="430"/>
        <v>0</v>
      </c>
      <c r="X56" s="380">
        <f t="shared" si="430"/>
        <v>0</v>
      </c>
      <c r="Y56" s="380">
        <f t="shared" si="430"/>
        <v>0</v>
      </c>
      <c r="Z56" s="380">
        <f t="shared" si="430"/>
        <v>0</v>
      </c>
      <c r="AA56" s="380">
        <f t="shared" si="430"/>
        <v>0</v>
      </c>
      <c r="AB56" s="380">
        <f t="shared" si="430"/>
        <v>0</v>
      </c>
      <c r="AC56" s="380">
        <f t="shared" si="430"/>
        <v>0</v>
      </c>
      <c r="AD56" s="380">
        <f t="shared" si="430"/>
        <v>0</v>
      </c>
      <c r="AE56" s="380">
        <f t="shared" si="430"/>
        <v>0</v>
      </c>
      <c r="AF56" s="380">
        <f t="shared" si="430"/>
        <v>0</v>
      </c>
      <c r="AG56" s="380">
        <f t="shared" si="430"/>
        <v>0</v>
      </c>
      <c r="AH56" s="380">
        <f t="shared" si="430"/>
        <v>0</v>
      </c>
      <c r="AI56" s="380">
        <f t="shared" si="430"/>
        <v>0</v>
      </c>
      <c r="AJ56" s="380">
        <f t="shared" si="430"/>
        <v>0</v>
      </c>
      <c r="AK56" s="380">
        <f t="shared" si="430"/>
        <v>0</v>
      </c>
      <c r="AL56" s="380">
        <f t="shared" si="430"/>
        <v>0</v>
      </c>
      <c r="AM56" s="380">
        <f t="shared" si="430"/>
        <v>0</v>
      </c>
      <c r="AN56" s="380">
        <f t="shared" si="430"/>
        <v>0</v>
      </c>
      <c r="AO56" s="380">
        <f t="shared" si="430"/>
        <v>0</v>
      </c>
      <c r="AP56" s="380">
        <f t="shared" si="430"/>
        <v>0</v>
      </c>
      <c r="AQ56" s="380">
        <f t="shared" si="430"/>
        <v>0</v>
      </c>
      <c r="AR56" s="380">
        <f t="shared" si="430"/>
        <v>0</v>
      </c>
      <c r="AS56" s="380">
        <f t="shared" si="430"/>
        <v>0</v>
      </c>
      <c r="AT56" s="380">
        <f t="shared" si="430"/>
        <v>0</v>
      </c>
      <c r="AU56" s="380">
        <f t="shared" si="430"/>
        <v>0</v>
      </c>
      <c r="AV56" s="380">
        <f t="shared" si="430"/>
        <v>0</v>
      </c>
      <c r="AW56" s="380">
        <f t="shared" si="430"/>
        <v>0</v>
      </c>
      <c r="AX56" s="380">
        <f t="shared" si="430"/>
        <v>0</v>
      </c>
      <c r="AY56" s="380">
        <f t="shared" si="430"/>
        <v>0</v>
      </c>
      <c r="AZ56" s="380">
        <f t="shared" si="430"/>
        <v>0</v>
      </c>
      <c r="BA56" s="380">
        <f t="shared" si="430"/>
        <v>0</v>
      </c>
      <c r="BB56" s="380">
        <f t="shared" si="430"/>
        <v>0</v>
      </c>
      <c r="BC56" s="380">
        <f t="shared" si="430"/>
        <v>0</v>
      </c>
      <c r="BD56" s="380">
        <f t="shared" si="430"/>
        <v>0</v>
      </c>
      <c r="BE56" s="380">
        <f t="shared" si="430"/>
        <v>0</v>
      </c>
      <c r="BF56" s="380">
        <f t="shared" si="430"/>
        <v>0</v>
      </c>
    </row>
    <row r="57" spans="1:58" x14ac:dyDescent="0.25">
      <c r="A57" s="197" t="s">
        <v>358</v>
      </c>
      <c r="B57" s="181"/>
      <c r="C57" s="181"/>
      <c r="D57" s="181"/>
      <c r="E57" s="181"/>
      <c r="F57" s="181"/>
      <c r="G57" s="181">
        <f>G55*(1+G56)</f>
        <v>52853559.007083669</v>
      </c>
      <c r="H57" s="181">
        <f t="shared" ref="H57" si="431">H55*(1+H56)</f>
        <v>52465697.246071868</v>
      </c>
      <c r="I57" s="181">
        <f t="shared" ref="I57" si="432">I55*(1+I56)</f>
        <v>52313954.028686181</v>
      </c>
      <c r="J57" s="181">
        <f t="shared" ref="J57" si="433">J55*(1+J56)</f>
        <v>52065791.307566434</v>
      </c>
      <c r="K57" s="181">
        <f t="shared" ref="K57" si="434">K55*(1+K56)</f>
        <v>51928460.225460678</v>
      </c>
      <c r="L57" s="181">
        <f t="shared" ref="L57" si="435">L55*(1+L56)</f>
        <v>51867834.773964867</v>
      </c>
      <c r="M57" s="181">
        <f t="shared" ref="M57" si="436">M55*(1+M56)</f>
        <v>51613131.839561947</v>
      </c>
      <c r="N57" s="181">
        <f t="shared" ref="N57" si="437">N55*(1+N56)</f>
        <v>51190578.206169598</v>
      </c>
      <c r="O57" s="181">
        <f t="shared" ref="O57" si="438">O55*(1+O56)</f>
        <v>50385620.972248472</v>
      </c>
      <c r="P57" s="181">
        <f t="shared" ref="P57" si="439">P55*(1+P56)</f>
        <v>49573343.885982968</v>
      </c>
      <c r="Q57" s="181">
        <f t="shared" ref="Q57" si="440">Q55*(1+Q56)</f>
        <v>48753680.384534605</v>
      </c>
      <c r="R57" s="181">
        <f t="shared" ref="R57" si="441">R55*(1+R56)</f>
        <v>47926563.299777903</v>
      </c>
      <c r="S57" s="181">
        <f t="shared" ref="S57" si="442">S55*(1+S56)</f>
        <v>47706662.152817845</v>
      </c>
      <c r="T57" s="181">
        <f t="shared" ref="T57" si="443">T55*(1+T56)</f>
        <v>46970741.291718304</v>
      </c>
      <c r="U57" s="181">
        <f t="shared" ref="U57" si="444">U55*(1+U56)</f>
        <v>45876965.082262993</v>
      </c>
      <c r="V57" s="181">
        <f t="shared" ref="V57" si="445">V55*(1+V56)</f>
        <v>44773242.654532202</v>
      </c>
      <c r="W57" s="181">
        <f t="shared" ref="W57" si="446">W55*(1+W56)</f>
        <v>43659483.562914535</v>
      </c>
      <c r="X57" s="181">
        <f t="shared" ref="X57" si="447">X55*(1+X56)</f>
        <v>42535596.539334394</v>
      </c>
      <c r="Y57" s="181">
        <f t="shared" ref="Y57" si="448">Y55*(1+Y56)</f>
        <v>41401489.485772908</v>
      </c>
      <c r="Z57" s="181">
        <f t="shared" ref="Z57" si="449">Z55*(1+Z56)</f>
        <v>40257069.466720879</v>
      </c>
      <c r="AA57" s="181">
        <f t="shared" ref="AA57" si="450">AA55*(1+AA56)</f>
        <v>39102242.701563083</v>
      </c>
      <c r="AB57" s="181">
        <f t="shared" ref="AB57" si="451">AB55*(1+AB56)</f>
        <v>37910008.561957181</v>
      </c>
      <c r="AC57" s="181">
        <f t="shared" ref="AC57" si="452">AC55*(1+AC56)</f>
        <v>36706932.880100228</v>
      </c>
      <c r="AD57" s="181">
        <f t="shared" ref="AD57" si="453">AD55*(1+AD56)</f>
        <v>35492917.068781473</v>
      </c>
      <c r="AE57" s="181">
        <f t="shared" ref="AE57" si="454">AE55*(1+AE56)</f>
        <v>34267861.644290589</v>
      </c>
      <c r="AF57" s="181">
        <f t="shared" ref="AF57" si="455">AF55*(1+AF56)</f>
        <v>33780606.109172717</v>
      </c>
      <c r="AG57" s="181">
        <f t="shared" ref="AG57" si="456">AG55*(1+AG56)</f>
        <v>33031666.218265362</v>
      </c>
      <c r="AH57" s="181">
        <f t="shared" ref="AH57" si="457">AH55*(1+AH56)</f>
        <v>31784229.489465296</v>
      </c>
      <c r="AI57" s="181">
        <f t="shared" ref="AI57" si="458">AI55*(1+AI56)</f>
        <v>30525449.235470362</v>
      </c>
      <c r="AJ57" s="181">
        <f t="shared" ref="AJ57" si="459">AJ55*(1+AJ56)</f>
        <v>29255222.304304291</v>
      </c>
      <c r="AK57" s="181">
        <f t="shared" ref="AK57" si="460">AK55*(1+AK56)</f>
        <v>27973444.605981681</v>
      </c>
      <c r="AL57" s="181">
        <f t="shared" ref="AL57" si="461">AL55*(1+AL56)</f>
        <v>26680011.10397825</v>
      </c>
      <c r="AM57" s="181">
        <f t="shared" ref="AM57" si="462">AM55*(1+AM56)</f>
        <v>25374815.8066235</v>
      </c>
      <c r="AN57" s="181">
        <f t="shared" ref="AN57" si="463">AN55*(1+AN56)</f>
        <v>24057751.758415144</v>
      </c>
      <c r="AO57" s="181">
        <f t="shared" ref="AO57" si="464">AO55*(1+AO56)</f>
        <v>22701076.748305634</v>
      </c>
      <c r="AP57" s="181">
        <f t="shared" ref="AP57" si="465">AP55*(1+AP56)</f>
        <v>21332064.858254138</v>
      </c>
      <c r="AQ57" s="181">
        <f t="shared" ref="AQ57" si="466">AQ55*(1+AQ56)</f>
        <v>19950603.903245408</v>
      </c>
      <c r="AR57" s="181">
        <f t="shared" ref="AR57" si="467">AR55*(1+AR56)</f>
        <v>18556580.678113412</v>
      </c>
      <c r="AS57" s="181">
        <f t="shared" ref="AS57" si="468">AS55*(1+AS56)</f>
        <v>17912192.266405325</v>
      </c>
      <c r="AT57" s="181">
        <f t="shared" ref="AT57" si="469">AT55*(1+AT56)</f>
        <v>17149880.94826464</v>
      </c>
      <c r="AU57" s="181">
        <f t="shared" ref="AU57" si="470">AU55*(1+AU56)</f>
        <v>15730389.440317027</v>
      </c>
      <c r="AV57" s="181">
        <f t="shared" ref="AV57" si="471">AV55*(1+AV56)</f>
        <v>14297989.832653772</v>
      </c>
      <c r="AW57" s="181">
        <f t="shared" ref="AW57" si="472">AW55*(1+AW56)</f>
        <v>12852564.745891245</v>
      </c>
      <c r="AX57" s="181">
        <f t="shared" ref="AX57" si="473">AX55*(1+AX56)</f>
        <v>11393995.733260224</v>
      </c>
      <c r="AY57" s="181">
        <f t="shared" ref="AY57" si="474">AY55*(1+AY56)</f>
        <v>9922163.2708996516</v>
      </c>
      <c r="AZ57" s="181">
        <f t="shared" ref="AZ57" si="475">AZ55*(1+AZ56)</f>
        <v>8436946.7480621431</v>
      </c>
      <c r="BA57" s="181">
        <f t="shared" ref="BA57" si="476">BA55*(1+BA56)</f>
        <v>6938224.4572304152</v>
      </c>
      <c r="BB57" s="181">
        <f t="shared" ref="BB57" si="477">BB55*(1+BB56)</f>
        <v>5425873.5841438472</v>
      </c>
      <c r="BC57" s="181">
        <f t="shared" ref="BC57" si="478">BC55*(1+BC56)</f>
        <v>3899770.1977343452</v>
      </c>
      <c r="BD57" s="181">
        <f t="shared" ref="BD57" si="479">BD55*(1+BD56)</f>
        <v>2359789.2399706934</v>
      </c>
      <c r="BE57" s="181">
        <f t="shared" ref="BE57" si="480">BE55*(1+BE56)</f>
        <v>805804.5156105482</v>
      </c>
      <c r="BF57" s="181">
        <f t="shared" ref="BF57" si="481">BF55*(1+BF56)</f>
        <v>-6.7753717303276062E-8</v>
      </c>
    </row>
    <row r="58" spans="1:58" x14ac:dyDescent="0.25">
      <c r="A58" s="433" t="s">
        <v>357</v>
      </c>
      <c r="B58" s="198"/>
      <c r="C58" s="198"/>
      <c r="D58" s="198"/>
      <c r="E58" s="198"/>
      <c r="F58" s="198"/>
      <c r="G58" s="380">
        <f>G46</f>
        <v>9.0934673743172656E-3</v>
      </c>
      <c r="H58" s="380">
        <f t="shared" ref="H58:BF58" si="482">H46</f>
        <v>9.0934673743172656E-3</v>
      </c>
      <c r="I58" s="380">
        <f t="shared" si="482"/>
        <v>9.0934673743172656E-3</v>
      </c>
      <c r="J58" s="380">
        <f t="shared" si="482"/>
        <v>9.0934673743172656E-3</v>
      </c>
      <c r="K58" s="380">
        <f t="shared" si="482"/>
        <v>9.0934673743172656E-3</v>
      </c>
      <c r="L58" s="380">
        <f t="shared" si="482"/>
        <v>9.0934673743172656E-3</v>
      </c>
      <c r="M58" s="380">
        <f t="shared" si="482"/>
        <v>9.0934673743172656E-3</v>
      </c>
      <c r="N58" s="380">
        <f t="shared" si="482"/>
        <v>9.0934673743172656E-3</v>
      </c>
      <c r="O58" s="380">
        <f t="shared" si="482"/>
        <v>9.0934673743172656E-3</v>
      </c>
      <c r="P58" s="380">
        <f t="shared" si="482"/>
        <v>9.0934673743172656E-3</v>
      </c>
      <c r="Q58" s="380">
        <f t="shared" si="482"/>
        <v>9.0934673743172656E-3</v>
      </c>
      <c r="R58" s="380">
        <f t="shared" si="482"/>
        <v>9.0934673743172656E-3</v>
      </c>
      <c r="S58" s="380">
        <f t="shared" si="482"/>
        <v>0</v>
      </c>
      <c r="T58" s="380">
        <f t="shared" si="482"/>
        <v>9.0934673743172656E-3</v>
      </c>
      <c r="U58" s="380">
        <f t="shared" si="482"/>
        <v>9.0934673743172656E-3</v>
      </c>
      <c r="V58" s="380">
        <f t="shared" si="482"/>
        <v>9.0934673743172656E-3</v>
      </c>
      <c r="W58" s="380">
        <f t="shared" si="482"/>
        <v>9.0934673743172656E-3</v>
      </c>
      <c r="X58" s="380">
        <f t="shared" si="482"/>
        <v>9.0934673743172656E-3</v>
      </c>
      <c r="Y58" s="380">
        <f t="shared" si="482"/>
        <v>9.0934673743172656E-3</v>
      </c>
      <c r="Z58" s="380">
        <f t="shared" si="482"/>
        <v>9.0934673743172656E-3</v>
      </c>
      <c r="AA58" s="380">
        <f t="shared" si="482"/>
        <v>9.0934673743172656E-3</v>
      </c>
      <c r="AB58" s="380">
        <f t="shared" si="482"/>
        <v>9.0934673743172656E-3</v>
      </c>
      <c r="AC58" s="380">
        <f t="shared" si="482"/>
        <v>9.0934673743172656E-3</v>
      </c>
      <c r="AD58" s="380">
        <f t="shared" si="482"/>
        <v>9.0934673743172656E-3</v>
      </c>
      <c r="AE58" s="380">
        <f t="shared" si="482"/>
        <v>9.0934673743172656E-3</v>
      </c>
      <c r="AF58" s="380">
        <f t="shared" si="482"/>
        <v>0</v>
      </c>
      <c r="AG58" s="380">
        <f t="shared" si="482"/>
        <v>9.0934673743172656E-3</v>
      </c>
      <c r="AH58" s="380">
        <f t="shared" si="482"/>
        <v>9.0934673743172656E-3</v>
      </c>
      <c r="AI58" s="380">
        <f t="shared" si="482"/>
        <v>9.0934673743172656E-3</v>
      </c>
      <c r="AJ58" s="380">
        <f t="shared" si="482"/>
        <v>9.0934673743172656E-3</v>
      </c>
      <c r="AK58" s="380">
        <f t="shared" si="482"/>
        <v>9.0934673743172656E-3</v>
      </c>
      <c r="AL58" s="380">
        <f t="shared" si="482"/>
        <v>9.0934673743172656E-3</v>
      </c>
      <c r="AM58" s="380">
        <f t="shared" si="482"/>
        <v>9.0934673743172656E-3</v>
      </c>
      <c r="AN58" s="380">
        <f t="shared" si="482"/>
        <v>9.0934673743172656E-3</v>
      </c>
      <c r="AO58" s="380">
        <f t="shared" si="482"/>
        <v>9.0934673743172656E-3</v>
      </c>
      <c r="AP58" s="380">
        <f t="shared" si="482"/>
        <v>9.0934673743172656E-3</v>
      </c>
      <c r="AQ58" s="380">
        <f t="shared" si="482"/>
        <v>9.0934673743172656E-3</v>
      </c>
      <c r="AR58" s="380">
        <f t="shared" si="482"/>
        <v>9.0934673743172656E-3</v>
      </c>
      <c r="AS58" s="380">
        <f t="shared" si="482"/>
        <v>0</v>
      </c>
      <c r="AT58" s="380">
        <f t="shared" si="482"/>
        <v>9.0934673743172656E-3</v>
      </c>
      <c r="AU58" s="380">
        <f t="shared" si="482"/>
        <v>9.0934673743172656E-3</v>
      </c>
      <c r="AV58" s="380">
        <f t="shared" si="482"/>
        <v>9.0934673743172656E-3</v>
      </c>
      <c r="AW58" s="380">
        <f t="shared" si="482"/>
        <v>9.0934673743172656E-3</v>
      </c>
      <c r="AX58" s="380">
        <f t="shared" si="482"/>
        <v>9.0934673743172656E-3</v>
      </c>
      <c r="AY58" s="380">
        <f t="shared" si="482"/>
        <v>9.0934673743172656E-3</v>
      </c>
      <c r="AZ58" s="380">
        <f t="shared" si="482"/>
        <v>9.0934673743172656E-3</v>
      </c>
      <c r="BA58" s="380">
        <f t="shared" si="482"/>
        <v>9.0934673743172656E-3</v>
      </c>
      <c r="BB58" s="380">
        <f t="shared" si="482"/>
        <v>9.0934673743172656E-3</v>
      </c>
      <c r="BC58" s="380">
        <f t="shared" si="482"/>
        <v>9.0934673743172656E-3</v>
      </c>
      <c r="BD58" s="380">
        <f t="shared" si="482"/>
        <v>9.0934673743172656E-3</v>
      </c>
      <c r="BE58" s="380">
        <f t="shared" si="482"/>
        <v>9.0934673743172656E-3</v>
      </c>
      <c r="BF58" s="380">
        <f t="shared" si="482"/>
        <v>9.0934673743172656E-3</v>
      </c>
    </row>
    <row r="59" spans="1:58" x14ac:dyDescent="0.25">
      <c r="A59" s="197" t="s">
        <v>359</v>
      </c>
      <c r="B59" s="181"/>
      <c r="C59" s="181"/>
      <c r="D59" s="181"/>
      <c r="E59" s="181"/>
      <c r="F59" s="181"/>
      <c r="G59" s="181">
        <f>G57*(1+G58)</f>
        <v>53334181.121531136</v>
      </c>
      <c r="H59" s="181">
        <f t="shared" ref="H59" si="483">H57*(1+H58)</f>
        <v>52942792.352249831</v>
      </c>
      <c r="I59" s="181">
        <f t="shared" ref="I59" si="484">I57*(1+I58)</f>
        <v>52789669.26286757</v>
      </c>
      <c r="J59" s="181">
        <f t="shared" ref="J59" si="485">J57*(1+J58)</f>
        <v>52539249.882139802</v>
      </c>
      <c r="K59" s="181">
        <f t="shared" ref="K59" si="486">K57*(1+K58)</f>
        <v>52400669.984319434</v>
      </c>
      <c r="L59" s="181">
        <f t="shared" ref="L59" si="487">L57*(1+L58)</f>
        <v>52339493.237258397</v>
      </c>
      <c r="M59" s="181">
        <f t="shared" ref="M59" si="488">M57*(1+M58)</f>
        <v>52082474.170031339</v>
      </c>
      <c r="N59" s="181">
        <f t="shared" ref="N59" si="489">N57*(1+N58)</f>
        <v>51656078.058959834</v>
      </c>
      <c r="O59" s="181">
        <f t="shared" ref="O59" si="490">O57*(1+O58)</f>
        <v>50843800.97269433</v>
      </c>
      <c r="P59" s="181">
        <f t="shared" ref="P59" si="491">P57*(1+P58)</f>
        <v>50024137.471245967</v>
      </c>
      <c r="Q59" s="181">
        <f t="shared" ref="Q59" si="492">Q57*(1+Q58)</f>
        <v>49197020.386489265</v>
      </c>
      <c r="R59" s="181">
        <f t="shared" ref="R59" si="493">R57*(1+R58)</f>
        <v>48362381.939507581</v>
      </c>
      <c r="S59" s="181">
        <f t="shared" ref="S59" si="494">S57*(1+S58)</f>
        <v>47706662.152817845</v>
      </c>
      <c r="T59" s="181">
        <f t="shared" ref="T59" si="495">T57*(1+T58)</f>
        <v>47397868.195202038</v>
      </c>
      <c r="U59" s="181">
        <f t="shared" ref="U59" si="496">U57*(1+U58)</f>
        <v>46294145.767471246</v>
      </c>
      <c r="V59" s="181">
        <f t="shared" ref="V59" si="497">V57*(1+V58)</f>
        <v>45180386.67585358</v>
      </c>
      <c r="W59" s="181">
        <f t="shared" ref="W59" si="498">W57*(1+W58)</f>
        <v>44056499.652273439</v>
      </c>
      <c r="X59" s="181">
        <f t="shared" ref="X59" si="499">X57*(1+X58)</f>
        <v>42922392.598711953</v>
      </c>
      <c r="Y59" s="181">
        <f t="shared" ref="Y59" si="500">Y57*(1+Y58)</f>
        <v>41777972.579659924</v>
      </c>
      <c r="Z59" s="181">
        <f t="shared" ref="Z59" si="501">Z57*(1+Z58)</f>
        <v>40623145.814502127</v>
      </c>
      <c r="AA59" s="181">
        <f t="shared" ref="AA59" si="502">AA57*(1+AA58)</f>
        <v>39457817.669832379</v>
      </c>
      <c r="AB59" s="181">
        <f t="shared" ref="AB59" si="503">AB57*(1+AB58)</f>
        <v>38254741.987975426</v>
      </c>
      <c r="AC59" s="181">
        <f t="shared" ref="AC59" si="504">AC57*(1+AC58)</f>
        <v>37040726.176656671</v>
      </c>
      <c r="AD59" s="181">
        <f t="shared" ref="AD59" si="505">AD57*(1+AD58)</f>
        <v>35815670.752165787</v>
      </c>
      <c r="AE59" s="181">
        <f t="shared" ref="AE59" si="506">AE57*(1+AE58)</f>
        <v>34579475.32614056</v>
      </c>
      <c r="AF59" s="181">
        <f t="shared" ref="AF59" si="507">AF57*(1+AF58)</f>
        <v>33780606.109172717</v>
      </c>
      <c r="AG59" s="181">
        <f t="shared" ref="AG59" si="508">AG57*(1+AG58)</f>
        <v>33332038.597340494</v>
      </c>
      <c r="AH59" s="181">
        <f t="shared" ref="AH59" si="509">AH57*(1+AH58)</f>
        <v>32073258.34334556</v>
      </c>
      <c r="AI59" s="181">
        <f t="shared" ref="AI59" si="510">AI57*(1+AI58)</f>
        <v>30803031.412179489</v>
      </c>
      <c r="AJ59" s="181">
        <f t="shared" ref="AJ59" si="511">AJ57*(1+AJ58)</f>
        <v>29521253.71385688</v>
      </c>
      <c r="AK59" s="181">
        <f t="shared" ref="AK59" si="512">AK57*(1+AK58)</f>
        <v>28227820.211853448</v>
      </c>
      <c r="AL59" s="181">
        <f t="shared" ref="AL59" si="513">AL57*(1+AL58)</f>
        <v>26922624.914498698</v>
      </c>
      <c r="AM59" s="181">
        <f t="shared" ref="AM59" si="514">AM57*(1+AM58)</f>
        <v>25605560.866290342</v>
      </c>
      <c r="AN59" s="181">
        <f t="shared" ref="AN59" si="515">AN57*(1+AN58)</f>
        <v>24276520.139129717</v>
      </c>
      <c r="AO59" s="181">
        <f t="shared" ref="AO59" si="516">AO57*(1+AO58)</f>
        <v>22907508.249078222</v>
      </c>
      <c r="AP59" s="181">
        <f t="shared" ref="AP59" si="517">AP57*(1+AP58)</f>
        <v>21526047.294069491</v>
      </c>
      <c r="AQ59" s="181">
        <f t="shared" ref="AQ59" si="518">AQ57*(1+AQ58)</f>
        <v>20132024.068937495</v>
      </c>
      <c r="AR59" s="181">
        <f t="shared" ref="AR59" si="519">AR57*(1+AR58)</f>
        <v>18725324.339088723</v>
      </c>
      <c r="AS59" s="181">
        <f t="shared" ref="AS59" si="520">AS57*(1+AS58)</f>
        <v>17912192.266405325</v>
      </c>
      <c r="AT59" s="181">
        <f t="shared" ref="AT59" si="521">AT57*(1+AT58)</f>
        <v>17305832.831141111</v>
      </c>
      <c r="AU59" s="181">
        <f t="shared" ref="AU59" si="522">AU57*(1+AU58)</f>
        <v>15873433.223477855</v>
      </c>
      <c r="AV59" s="181">
        <f t="shared" ref="AV59" si="523">AV57*(1+AV58)</f>
        <v>14428008.136715328</v>
      </c>
      <c r="AW59" s="181">
        <f t="shared" ref="AW59" si="524">AW57*(1+AW58)</f>
        <v>12969439.124084307</v>
      </c>
      <c r="AX59" s="181">
        <f t="shared" ref="AX59" si="525">AX57*(1+AX58)</f>
        <v>11497606.661723735</v>
      </c>
      <c r="AY59" s="181">
        <f t="shared" ref="AY59" si="526">AY57*(1+AY58)</f>
        <v>10012390.138886226</v>
      </c>
      <c r="AZ59" s="181">
        <f t="shared" ref="AZ59" si="527">AZ57*(1+AZ58)</f>
        <v>8513667.8480544984</v>
      </c>
      <c r="BA59" s="181">
        <f t="shared" ref="BA59" si="528">BA57*(1+BA58)</f>
        <v>7001316.9749679305</v>
      </c>
      <c r="BB59" s="181">
        <f t="shared" ref="BB59" si="529">BB57*(1+BB58)</f>
        <v>5475213.5885584289</v>
      </c>
      <c r="BC59" s="181">
        <f t="shared" ref="BC59" si="530">BC57*(1+BC58)</f>
        <v>3935232.6307947771</v>
      </c>
      <c r="BD59" s="181">
        <f t="shared" ref="BD59" si="531">BD57*(1+BD58)</f>
        <v>2381247.9064346319</v>
      </c>
      <c r="BE59" s="181">
        <f t="shared" ref="BE59" si="532">BE57*(1+BE58)</f>
        <v>813132.07268333028</v>
      </c>
      <c r="BF59" s="181">
        <f t="shared" ref="BF59" si="533">BF57*(1+BF58)</f>
        <v>-6.8369833521062124E-8</v>
      </c>
    </row>
    <row r="60" spans="1:58" x14ac:dyDescent="0.25">
      <c r="A60" s="185" t="s">
        <v>363</v>
      </c>
      <c r="B60" s="382">
        <v>1.8689946049945477E-2</v>
      </c>
      <c r="C60" s="199"/>
      <c r="D60" s="199"/>
      <c r="E60" s="199"/>
      <c r="F60" s="199"/>
      <c r="G60" s="199"/>
      <c r="H60" s="199"/>
      <c r="I60" s="199"/>
      <c r="J60" s="199"/>
      <c r="K60" s="199"/>
      <c r="L60" s="199"/>
      <c r="M60" s="199"/>
      <c r="N60" s="199"/>
    </row>
    <row r="61" spans="1:58" x14ac:dyDescent="0.25">
      <c r="A61" s="148" t="s">
        <v>20</v>
      </c>
      <c r="B61" s="153">
        <v>44197</v>
      </c>
      <c r="C61" s="153">
        <v>44228</v>
      </c>
      <c r="D61" s="153">
        <v>44256</v>
      </c>
      <c r="E61" s="153">
        <v>44287</v>
      </c>
      <c r="F61" s="153">
        <v>44317</v>
      </c>
      <c r="G61" s="153">
        <v>44317</v>
      </c>
      <c r="H61" s="153">
        <v>44348</v>
      </c>
      <c r="I61" s="153">
        <v>44378</v>
      </c>
      <c r="J61" s="153">
        <v>44409</v>
      </c>
      <c r="K61" s="153">
        <v>44440</v>
      </c>
      <c r="L61" s="153">
        <v>44470</v>
      </c>
      <c r="M61" s="153">
        <v>44501</v>
      </c>
      <c r="N61" s="153">
        <v>44531</v>
      </c>
      <c r="O61" s="153">
        <v>44562</v>
      </c>
      <c r="P61" s="153">
        <v>44593</v>
      </c>
      <c r="Q61" s="153">
        <v>44621</v>
      </c>
      <c r="R61" s="153">
        <v>44652</v>
      </c>
      <c r="S61" s="153">
        <v>44682</v>
      </c>
      <c r="T61" s="153">
        <v>44682</v>
      </c>
      <c r="U61" s="153">
        <v>44713</v>
      </c>
      <c r="V61" s="153">
        <v>44743</v>
      </c>
      <c r="W61" s="153">
        <v>44774</v>
      </c>
      <c r="X61" s="153">
        <v>44805</v>
      </c>
      <c r="Y61" s="153">
        <v>44835</v>
      </c>
      <c r="Z61" s="153">
        <v>44866</v>
      </c>
      <c r="AA61" s="153">
        <v>44896</v>
      </c>
      <c r="AB61" s="153">
        <v>44927</v>
      </c>
      <c r="AC61" s="153">
        <v>44958</v>
      </c>
      <c r="AD61" s="153">
        <v>44986</v>
      </c>
      <c r="AE61" s="153">
        <v>45017</v>
      </c>
      <c r="AF61" s="153">
        <v>45047</v>
      </c>
      <c r="AG61" s="153">
        <v>45047</v>
      </c>
      <c r="AH61" s="153">
        <v>45078</v>
      </c>
      <c r="AI61" s="153">
        <v>45108</v>
      </c>
      <c r="AJ61" s="153">
        <v>45139</v>
      </c>
      <c r="AK61" s="153">
        <v>45170</v>
      </c>
      <c r="AL61" s="153">
        <v>45200</v>
      </c>
      <c r="AM61" s="153">
        <v>45231</v>
      </c>
      <c r="AN61" s="153">
        <v>45261</v>
      </c>
      <c r="AO61" s="153">
        <v>45292</v>
      </c>
      <c r="AP61" s="153">
        <v>45323</v>
      </c>
      <c r="AQ61" s="153">
        <v>45352</v>
      </c>
      <c r="AR61" s="153">
        <v>45383</v>
      </c>
      <c r="AS61" s="153">
        <v>45413</v>
      </c>
      <c r="AT61" s="153">
        <v>45413</v>
      </c>
      <c r="AU61" s="153">
        <v>45444</v>
      </c>
      <c r="AV61" s="153">
        <v>45474</v>
      </c>
      <c r="AW61" s="153">
        <v>45505</v>
      </c>
      <c r="AX61" s="153">
        <v>45536</v>
      </c>
      <c r="AY61" s="153">
        <v>45566</v>
      </c>
      <c r="AZ61" s="153">
        <v>45597</v>
      </c>
      <c r="BA61" s="153">
        <v>45627</v>
      </c>
      <c r="BB61" s="153">
        <v>45658</v>
      </c>
      <c r="BC61" s="153">
        <v>45689</v>
      </c>
      <c r="BD61" s="153">
        <v>45717</v>
      </c>
      <c r="BE61" s="153">
        <v>45748</v>
      </c>
      <c r="BF61" s="153">
        <v>45778</v>
      </c>
    </row>
    <row r="62" spans="1:58" x14ac:dyDescent="0.25">
      <c r="A62" s="212" t="s">
        <v>364</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row>
    <row r="63" spans="1:58" x14ac:dyDescent="0.25">
      <c r="A63" s="197" t="s">
        <v>259</v>
      </c>
      <c r="B63" s="181"/>
      <c r="C63" s="181"/>
      <c r="D63" s="181"/>
      <c r="E63" s="181"/>
      <c r="F63" s="181"/>
      <c r="G63" s="181">
        <f>C12</f>
        <v>-363104907.23952675</v>
      </c>
      <c r="H63" s="181">
        <f>G71</f>
        <v>-365502908.63261366</v>
      </c>
      <c r="I63" s="181">
        <f t="shared" ref="I63:BF63" si="534">H71</f>
        <v>-362941880.84984249</v>
      </c>
      <c r="J63" s="181">
        <f t="shared" si="534"/>
        <v>-362014497.69472623</v>
      </c>
      <c r="K63" s="181">
        <f t="shared" si="534"/>
        <v>-360427256.10722613</v>
      </c>
      <c r="L63" s="181">
        <f t="shared" si="534"/>
        <v>-359613754.84046787</v>
      </c>
      <c r="M63" s="181">
        <f t="shared" si="534"/>
        <v>-359330585.67839754</v>
      </c>
      <c r="N63" s="181">
        <f t="shared" si="534"/>
        <v>-357710068.28167224</v>
      </c>
      <c r="O63" s="181">
        <f t="shared" si="534"/>
        <v>-354934786.13230729</v>
      </c>
      <c r="P63" s="181">
        <f t="shared" si="534"/>
        <v>-349510415.52589875</v>
      </c>
      <c r="Q63" s="181">
        <f t="shared" si="534"/>
        <v>-344036718.58235461</v>
      </c>
      <c r="R63" s="181">
        <f t="shared" si="534"/>
        <v>-338513246.75423741</v>
      </c>
      <c r="S63" s="181">
        <f t="shared" si="534"/>
        <v>-332939547.41525829</v>
      </c>
      <c r="T63" s="181">
        <f t="shared" si="534"/>
        <v>-328514261.63723803</v>
      </c>
      <c r="U63" s="181">
        <f t="shared" si="534"/>
        <v>-326387866.40423584</v>
      </c>
      <c r="V63" s="181">
        <f t="shared" si="534"/>
        <v>-318787490.64881265</v>
      </c>
      <c r="W63" s="181">
        <f t="shared" si="534"/>
        <v>-311118001.12442499</v>
      </c>
      <c r="X63" s="181">
        <f t="shared" si="534"/>
        <v>-303378769.34726959</v>
      </c>
      <c r="Y63" s="181">
        <f t="shared" si="534"/>
        <v>-295569161.11844641</v>
      </c>
      <c r="Z63" s="181">
        <f t="shared" si="534"/>
        <v>-287688536.4719882</v>
      </c>
      <c r="AA63" s="181">
        <f t="shared" si="534"/>
        <v>-279736249.62241817</v>
      </c>
      <c r="AB63" s="181">
        <f t="shared" si="534"/>
        <v>-271711648.91183037</v>
      </c>
      <c r="AC63" s="181">
        <f t="shared" si="534"/>
        <v>-263427113.76550367</v>
      </c>
      <c r="AD63" s="181">
        <f t="shared" si="534"/>
        <v>-255067243.46911246</v>
      </c>
      <c r="AE63" s="181">
        <f t="shared" si="534"/>
        <v>-246631352.96492749</v>
      </c>
      <c r="AF63" s="181">
        <f t="shared" si="534"/>
        <v>-238118750.96566942</v>
      </c>
      <c r="AG63" s="181">
        <f t="shared" si="534"/>
        <v>-232617633.9494288</v>
      </c>
      <c r="AH63" s="181">
        <f t="shared" si="534"/>
        <v>-229528739.89786059</v>
      </c>
      <c r="AI63" s="181">
        <f t="shared" si="534"/>
        <v>-220860615.84466156</v>
      </c>
      <c r="AJ63" s="181">
        <f t="shared" si="534"/>
        <v>-212113668.48818824</v>
      </c>
      <c r="AK63" s="181">
        <f t="shared" si="534"/>
        <v>-203287181.05130395</v>
      </c>
      <c r="AL63" s="181">
        <f t="shared" si="534"/>
        <v>-194380430.23888254</v>
      </c>
      <c r="AM63" s="181">
        <f t="shared" si="534"/>
        <v>-185392686.17853719</v>
      </c>
      <c r="AN63" s="181">
        <f t="shared" si="534"/>
        <v>-176323212.36081037</v>
      </c>
      <c r="AO63" s="181">
        <f t="shared" si="534"/>
        <v>-167171265.57881984</v>
      </c>
      <c r="AP63" s="181">
        <f t="shared" si="534"/>
        <v>-157744072.18616071</v>
      </c>
      <c r="AQ63" s="181">
        <f t="shared" si="534"/>
        <v>-148231152.91795406</v>
      </c>
      <c r="AR63" s="181">
        <f t="shared" si="534"/>
        <v>-138631728.22874746</v>
      </c>
      <c r="AS63" s="181">
        <f t="shared" si="534"/>
        <v>-128945011.48431733</v>
      </c>
      <c r="AT63" s="181">
        <f t="shared" si="534"/>
        <v>-123345678.5941758</v>
      </c>
      <c r="AU63" s="181">
        <f t="shared" si="534"/>
        <v>-119170208.89720748</v>
      </c>
      <c r="AV63" s="181">
        <f t="shared" si="534"/>
        <v>-109306519.46168135</v>
      </c>
      <c r="AW63" s="181">
        <f t="shared" si="534"/>
        <v>-99353134.888082877</v>
      </c>
      <c r="AX63" s="181">
        <f t="shared" si="534"/>
        <v>-89309239.536600351</v>
      </c>
      <c r="AY63" s="181">
        <f t="shared" si="534"/>
        <v>-79174010.35042806</v>
      </c>
      <c r="AZ63" s="181">
        <f t="shared" si="534"/>
        <v>-68946616.788320079</v>
      </c>
      <c r="BA63" s="181">
        <f t="shared" si="534"/>
        <v>-58626220.756530762</v>
      </c>
      <c r="BB63" s="181">
        <f t="shared" si="534"/>
        <v>-48211976.54013633</v>
      </c>
      <c r="BC63" s="181">
        <f t="shared" si="534"/>
        <v>-37703030.733731948</v>
      </c>
      <c r="BD63" s="181">
        <f t="shared" si="534"/>
        <v>-27098522.171498559</v>
      </c>
      <c r="BE63" s="181">
        <f t="shared" si="534"/>
        <v>-16397581.856633835</v>
      </c>
      <c r="BF63" s="181">
        <f t="shared" si="534"/>
        <v>-5599332.8901413698</v>
      </c>
    </row>
    <row r="64" spans="1:58" x14ac:dyDescent="0.25">
      <c r="A64" s="378" t="s">
        <v>262</v>
      </c>
      <c r="B64" s="195"/>
      <c r="C64" s="195"/>
      <c r="D64" s="195"/>
      <c r="E64" s="195"/>
      <c r="F64" s="195"/>
      <c r="G64" s="195">
        <f>G20</f>
        <v>36801835.645161286</v>
      </c>
      <c r="H64" s="195">
        <f t="shared" ref="H64:BF64" si="535">H20</f>
        <v>73345382</v>
      </c>
      <c r="I64" s="195">
        <f t="shared" si="535"/>
        <v>72139390</v>
      </c>
      <c r="J64" s="195">
        <f t="shared" si="535"/>
        <v>75129110</v>
      </c>
      <c r="K64" s="195">
        <f t="shared" si="535"/>
        <v>77261818</v>
      </c>
      <c r="L64" s="195">
        <f t="shared" si="535"/>
        <v>75143160</v>
      </c>
      <c r="M64" s="195">
        <f t="shared" si="535"/>
        <v>77638013</v>
      </c>
      <c r="N64" s="195">
        <f t="shared" si="535"/>
        <v>80888727</v>
      </c>
      <c r="O64" s="195">
        <f t="shared" si="535"/>
        <v>81375468.333333328</v>
      </c>
      <c r="P64" s="195">
        <f t="shared" si="535"/>
        <v>81375468.333333328</v>
      </c>
      <c r="Q64" s="195">
        <f t="shared" si="535"/>
        <v>81375468.333333328</v>
      </c>
      <c r="R64" s="195">
        <f t="shared" si="535"/>
        <v>81375468.333333328</v>
      </c>
      <c r="S64" s="195">
        <f t="shared" si="535"/>
        <v>42000241.720430106</v>
      </c>
      <c r="T64" s="195">
        <f t="shared" si="535"/>
        <v>39375226.612903222</v>
      </c>
      <c r="U64" s="195">
        <f t="shared" si="535"/>
        <v>81375468.333333328</v>
      </c>
      <c r="V64" s="195">
        <f t="shared" si="535"/>
        <v>81375468.333333328</v>
      </c>
      <c r="W64" s="195">
        <f t="shared" si="535"/>
        <v>81375468.333333328</v>
      </c>
      <c r="X64" s="195">
        <f t="shared" si="535"/>
        <v>81375468.333333328</v>
      </c>
      <c r="Y64" s="195">
        <f t="shared" si="535"/>
        <v>81375468.333333328</v>
      </c>
      <c r="Z64" s="195">
        <f t="shared" si="535"/>
        <v>81375468.333333328</v>
      </c>
      <c r="AA64" s="195">
        <f t="shared" si="535"/>
        <v>81375468.333333328</v>
      </c>
      <c r="AB64" s="195">
        <f t="shared" si="535"/>
        <v>82815065.583333328</v>
      </c>
      <c r="AC64" s="195">
        <f t="shared" si="535"/>
        <v>82815065.583333328</v>
      </c>
      <c r="AD64" s="195">
        <f t="shared" si="535"/>
        <v>82815065.583333328</v>
      </c>
      <c r="AE64" s="195">
        <f t="shared" si="535"/>
        <v>82815065.583333328</v>
      </c>
      <c r="AF64" s="195">
        <f t="shared" si="535"/>
        <v>42743259.655913979</v>
      </c>
      <c r="AG64" s="195">
        <f t="shared" si="535"/>
        <v>40071805.927419357</v>
      </c>
      <c r="AH64" s="195">
        <f t="shared" si="535"/>
        <v>82815065.583333328</v>
      </c>
      <c r="AI64" s="195">
        <f t="shared" si="535"/>
        <v>82815065.583333328</v>
      </c>
      <c r="AJ64" s="195">
        <f t="shared" si="535"/>
        <v>82815065.583333328</v>
      </c>
      <c r="AK64" s="195">
        <f t="shared" si="535"/>
        <v>82815065.583333328</v>
      </c>
      <c r="AL64" s="195">
        <f t="shared" si="535"/>
        <v>82815065.583333328</v>
      </c>
      <c r="AM64" s="195">
        <f t="shared" si="535"/>
        <v>82815065.583333328</v>
      </c>
      <c r="AN64" s="195">
        <f t="shared" si="535"/>
        <v>82815065.583333328</v>
      </c>
      <c r="AO64" s="195">
        <f t="shared" si="535"/>
        <v>84293629.666666672</v>
      </c>
      <c r="AP64" s="195">
        <f t="shared" si="535"/>
        <v>84293629.666666672</v>
      </c>
      <c r="AQ64" s="195">
        <f t="shared" si="535"/>
        <v>84293629.666666672</v>
      </c>
      <c r="AR64" s="195">
        <f t="shared" si="535"/>
        <v>84293629.666666672</v>
      </c>
      <c r="AS64" s="195">
        <f t="shared" si="535"/>
        <v>43506389.505376346</v>
      </c>
      <c r="AT64" s="195">
        <f t="shared" si="535"/>
        <v>40787240.161290325</v>
      </c>
      <c r="AU64" s="195">
        <f t="shared" si="535"/>
        <v>84293629.666666672</v>
      </c>
      <c r="AV64" s="195">
        <f t="shared" si="535"/>
        <v>84293629.666666672</v>
      </c>
      <c r="AW64" s="195">
        <f t="shared" si="535"/>
        <v>84293629.666666672</v>
      </c>
      <c r="AX64" s="195">
        <f t="shared" si="535"/>
        <v>84293629.666666672</v>
      </c>
      <c r="AY64" s="195">
        <f t="shared" si="535"/>
        <v>84293629.666666672</v>
      </c>
      <c r="AZ64" s="195">
        <f t="shared" si="535"/>
        <v>84293629.666666672</v>
      </c>
      <c r="BA64" s="195">
        <f t="shared" si="535"/>
        <v>84293629.666666672</v>
      </c>
      <c r="BB64" s="195">
        <f t="shared" si="535"/>
        <v>84293629.666666672</v>
      </c>
      <c r="BC64" s="195">
        <f t="shared" si="535"/>
        <v>84293629.666666672</v>
      </c>
      <c r="BD64" s="195">
        <f t="shared" si="535"/>
        <v>84293629.666666672</v>
      </c>
      <c r="BE64" s="195">
        <f t="shared" si="535"/>
        <v>84293629.666666672</v>
      </c>
      <c r="BF64" s="195">
        <f t="shared" si="535"/>
        <v>43506389.505376346</v>
      </c>
    </row>
    <row r="65" spans="1:58" x14ac:dyDescent="0.25">
      <c r="A65" s="197" t="s">
        <v>263</v>
      </c>
      <c r="B65" s="181"/>
      <c r="C65" s="181"/>
      <c r="D65" s="181"/>
      <c r="E65" s="181"/>
      <c r="F65" s="181"/>
      <c r="G65" s="194">
        <f>$E$12</f>
        <v>-0.10536334070352996</v>
      </c>
      <c r="H65" s="194">
        <f t="shared" ref="H65:S65" si="536">$E$12</f>
        <v>-0.10536334070352996</v>
      </c>
      <c r="I65" s="194">
        <f t="shared" si="536"/>
        <v>-0.10536334070352996</v>
      </c>
      <c r="J65" s="194">
        <f t="shared" si="536"/>
        <v>-0.10536334070352996</v>
      </c>
      <c r="K65" s="194">
        <f t="shared" si="536"/>
        <v>-0.10536334070352996</v>
      </c>
      <c r="L65" s="194">
        <f t="shared" si="536"/>
        <v>-0.10536334070352996</v>
      </c>
      <c r="M65" s="194">
        <f t="shared" si="536"/>
        <v>-0.10536334070352996</v>
      </c>
      <c r="N65" s="194">
        <f t="shared" si="536"/>
        <v>-0.10536334070352996</v>
      </c>
      <c r="O65" s="194">
        <f t="shared" si="536"/>
        <v>-0.10536334070352996</v>
      </c>
      <c r="P65" s="194">
        <f t="shared" si="536"/>
        <v>-0.10536334070352996</v>
      </c>
      <c r="Q65" s="194">
        <f t="shared" si="536"/>
        <v>-0.10536334070352996</v>
      </c>
      <c r="R65" s="194">
        <f t="shared" si="536"/>
        <v>-0.10536334070352996</v>
      </c>
      <c r="S65" s="194">
        <f t="shared" si="536"/>
        <v>-0.10536334070352996</v>
      </c>
      <c r="T65" s="194">
        <f>$B$72</f>
        <v>-0.12870139199782582</v>
      </c>
      <c r="U65" s="194">
        <f t="shared" ref="U65:BF65" si="537">$B$72</f>
        <v>-0.12870139199782582</v>
      </c>
      <c r="V65" s="194">
        <f t="shared" si="537"/>
        <v>-0.12870139199782582</v>
      </c>
      <c r="W65" s="194">
        <f t="shared" si="537"/>
        <v>-0.12870139199782582</v>
      </c>
      <c r="X65" s="194">
        <f t="shared" si="537"/>
        <v>-0.12870139199782582</v>
      </c>
      <c r="Y65" s="194">
        <f t="shared" si="537"/>
        <v>-0.12870139199782582</v>
      </c>
      <c r="Z65" s="194">
        <f t="shared" si="537"/>
        <v>-0.12870139199782582</v>
      </c>
      <c r="AA65" s="194">
        <f t="shared" si="537"/>
        <v>-0.12870139199782582</v>
      </c>
      <c r="AB65" s="194">
        <f t="shared" si="537"/>
        <v>-0.12870139199782582</v>
      </c>
      <c r="AC65" s="194">
        <f t="shared" si="537"/>
        <v>-0.12870139199782582</v>
      </c>
      <c r="AD65" s="194">
        <f t="shared" si="537"/>
        <v>-0.12870139199782582</v>
      </c>
      <c r="AE65" s="194">
        <f t="shared" si="537"/>
        <v>-0.12870139199782582</v>
      </c>
      <c r="AF65" s="194">
        <f t="shared" si="537"/>
        <v>-0.12870139199782582</v>
      </c>
      <c r="AG65" s="194">
        <f t="shared" si="537"/>
        <v>-0.12870139199782582</v>
      </c>
      <c r="AH65" s="194">
        <f t="shared" si="537"/>
        <v>-0.12870139199782582</v>
      </c>
      <c r="AI65" s="194">
        <f t="shared" si="537"/>
        <v>-0.12870139199782582</v>
      </c>
      <c r="AJ65" s="194">
        <f t="shared" si="537"/>
        <v>-0.12870139199782582</v>
      </c>
      <c r="AK65" s="194">
        <f t="shared" si="537"/>
        <v>-0.12870139199782582</v>
      </c>
      <c r="AL65" s="194">
        <f t="shared" si="537"/>
        <v>-0.12870139199782582</v>
      </c>
      <c r="AM65" s="194">
        <f t="shared" si="537"/>
        <v>-0.12870139199782582</v>
      </c>
      <c r="AN65" s="194">
        <f t="shared" si="537"/>
        <v>-0.12870139199782582</v>
      </c>
      <c r="AO65" s="194">
        <f t="shared" si="537"/>
        <v>-0.12870139199782582</v>
      </c>
      <c r="AP65" s="194">
        <f t="shared" si="537"/>
        <v>-0.12870139199782582</v>
      </c>
      <c r="AQ65" s="194">
        <f t="shared" si="537"/>
        <v>-0.12870139199782582</v>
      </c>
      <c r="AR65" s="194">
        <f t="shared" si="537"/>
        <v>-0.12870139199782582</v>
      </c>
      <c r="AS65" s="194">
        <f t="shared" si="537"/>
        <v>-0.12870139199782582</v>
      </c>
      <c r="AT65" s="194">
        <f t="shared" si="537"/>
        <v>-0.12870139199782582</v>
      </c>
      <c r="AU65" s="194">
        <f t="shared" si="537"/>
        <v>-0.12870139199782582</v>
      </c>
      <c r="AV65" s="194">
        <f t="shared" si="537"/>
        <v>-0.12870139199782582</v>
      </c>
      <c r="AW65" s="194">
        <f t="shared" si="537"/>
        <v>-0.12870139199782582</v>
      </c>
      <c r="AX65" s="194">
        <f t="shared" si="537"/>
        <v>-0.12870139199782582</v>
      </c>
      <c r="AY65" s="194">
        <f t="shared" si="537"/>
        <v>-0.12870139199782582</v>
      </c>
      <c r="AZ65" s="194">
        <f t="shared" si="537"/>
        <v>-0.12870139199782582</v>
      </c>
      <c r="BA65" s="194">
        <f t="shared" si="537"/>
        <v>-0.12870139199782582</v>
      </c>
      <c r="BB65" s="194">
        <f t="shared" si="537"/>
        <v>-0.12870139199782582</v>
      </c>
      <c r="BC65" s="194">
        <f t="shared" si="537"/>
        <v>-0.12870139199782582</v>
      </c>
      <c r="BD65" s="194">
        <f t="shared" si="537"/>
        <v>-0.12870139199782582</v>
      </c>
      <c r="BE65" s="194">
        <f t="shared" si="537"/>
        <v>-0.12870139199782582</v>
      </c>
      <c r="BF65" s="194">
        <f t="shared" si="537"/>
        <v>-0.12870139199782582</v>
      </c>
    </row>
    <row r="66" spans="1:58" x14ac:dyDescent="0.25">
      <c r="A66" s="197" t="s">
        <v>207</v>
      </c>
      <c r="B66" s="181"/>
      <c r="C66" s="181"/>
      <c r="D66" s="181"/>
      <c r="E66" s="181"/>
      <c r="F66" s="181"/>
      <c r="G66" s="181">
        <f>G65*G64</f>
        <v>-3877564.3475964419</v>
      </c>
      <c r="H66" s="181">
        <f>H65*H64</f>
        <v>-7727914.472696553</v>
      </c>
      <c r="I66" s="181">
        <f t="shared" ref="I66" si="538">I65*I64</f>
        <v>-7600847.1267148219</v>
      </c>
      <c r="J66" s="181">
        <f t="shared" ref="J66" si="539">J65*J64</f>
        <v>-7915854.0136829792</v>
      </c>
      <c r="K66" s="181">
        <f t="shared" ref="K66" si="540">K65*K64</f>
        <v>-8140563.253308123</v>
      </c>
      <c r="L66" s="181">
        <f t="shared" ref="L66" si="541">L65*L64</f>
        <v>-7917334.3686198639</v>
      </c>
      <c r="M66" s="181">
        <f t="shared" ref="M66" si="542">M65*M64</f>
        <v>-8180200.4152640877</v>
      </c>
      <c r="N66" s="181">
        <f t="shared" ref="N66" si="543">N65*N64</f>
        <v>-8522706.5019758232</v>
      </c>
      <c r="O66" s="181">
        <f t="shared" ref="O66" si="544">O65*O64</f>
        <v>-8573991.194914313</v>
      </c>
      <c r="P66" s="181">
        <f t="shared" ref="P66" si="545">P65*P64</f>
        <v>-8573991.194914313</v>
      </c>
      <c r="Q66" s="181">
        <f t="shared" ref="Q66" si="546">Q65*Q64</f>
        <v>-8573991.194914313</v>
      </c>
      <c r="R66" s="181">
        <f t="shared" ref="R66" si="547">R65*R64</f>
        <v>-8573991.194914313</v>
      </c>
      <c r="S66" s="181">
        <f t="shared" ref="S66" si="548">S65*S64</f>
        <v>-4425285.7780202907</v>
      </c>
      <c r="T66" s="181">
        <f t="shared" ref="T66" si="549">T65*T64</f>
        <v>-5067646.4753104812</v>
      </c>
      <c r="U66" s="181">
        <f t="shared" ref="U66" si="550">U65*U64</f>
        <v>-10473136.048974995</v>
      </c>
      <c r="V66" s="181">
        <f t="shared" ref="V66" si="551">V65*V64</f>
        <v>-10473136.048974995</v>
      </c>
      <c r="W66" s="181">
        <f t="shared" ref="W66" si="552">W65*W64</f>
        <v>-10473136.048974995</v>
      </c>
      <c r="X66" s="181">
        <f t="shared" ref="X66" si="553">X65*X64</f>
        <v>-10473136.048974995</v>
      </c>
      <c r="Y66" s="181">
        <f t="shared" ref="Y66" si="554">Y65*Y64</f>
        <v>-10473136.048974995</v>
      </c>
      <c r="Z66" s="181">
        <f t="shared" ref="Z66" si="555">Z65*Z64</f>
        <v>-10473136.048974995</v>
      </c>
      <c r="AA66" s="181">
        <f t="shared" ref="AA66" si="556">AA65*AA64</f>
        <v>-10473136.048974995</v>
      </c>
      <c r="AB66" s="181">
        <f t="shared" ref="AB66" si="557">AB65*AB64</f>
        <v>-10658414.218966236</v>
      </c>
      <c r="AC66" s="181">
        <f t="shared" ref="AC66" si="558">AC65*AC64</f>
        <v>-10658414.218966236</v>
      </c>
      <c r="AD66" s="181">
        <f t="shared" ref="AD66" si="559">AD65*AD64</f>
        <v>-10658414.218966236</v>
      </c>
      <c r="AE66" s="181">
        <f t="shared" ref="AE66" si="560">AE65*AE64</f>
        <v>-10658414.218966236</v>
      </c>
      <c r="AF66" s="181">
        <f t="shared" ref="AF66" si="561">AF65*AF64</f>
        <v>-5501117.0162406387</v>
      </c>
      <c r="AG66" s="181">
        <f t="shared" ref="AG66" si="562">AG65*AG64</f>
        <v>-5157297.2027255986</v>
      </c>
      <c r="AH66" s="181">
        <f t="shared" ref="AH66" si="563">AH65*AH64</f>
        <v>-10658414.218966236</v>
      </c>
      <c r="AI66" s="181">
        <f t="shared" ref="AI66" si="564">AI65*AI64</f>
        <v>-10658414.218966236</v>
      </c>
      <c r="AJ66" s="181">
        <f t="shared" ref="AJ66" si="565">AJ65*AJ64</f>
        <v>-10658414.218966236</v>
      </c>
      <c r="AK66" s="181">
        <f t="shared" ref="AK66" si="566">AK65*AK64</f>
        <v>-10658414.218966236</v>
      </c>
      <c r="AL66" s="181">
        <f t="shared" ref="AL66" si="567">AL65*AL64</f>
        <v>-10658414.218966236</v>
      </c>
      <c r="AM66" s="181">
        <f t="shared" ref="AM66" si="568">AM65*AM64</f>
        <v>-10658414.218966236</v>
      </c>
      <c r="AN66" s="181">
        <f t="shared" ref="AN66" si="569">AN65*AN64</f>
        <v>-10658414.218966236</v>
      </c>
      <c r="AO66" s="181">
        <f t="shared" ref="AO66" si="570">AO65*AO64</f>
        <v>-10848707.474649226</v>
      </c>
      <c r="AP66" s="181">
        <f t="shared" ref="AP66" si="571">AP65*AP64</f>
        <v>-10848707.474649226</v>
      </c>
      <c r="AQ66" s="181">
        <f t="shared" ref="AQ66" si="572">AQ65*AQ64</f>
        <v>-10848707.474649226</v>
      </c>
      <c r="AR66" s="181">
        <f t="shared" ref="AR66" si="573">AR65*AR64</f>
        <v>-10848707.474649226</v>
      </c>
      <c r="AS66" s="181">
        <f t="shared" ref="AS66" si="574">AS65*AS64</f>
        <v>-5599332.8901415365</v>
      </c>
      <c r="AT66" s="181">
        <f t="shared" ref="AT66" si="575">AT65*AT64</f>
        <v>-5249374.5845076907</v>
      </c>
      <c r="AU66" s="181">
        <f t="shared" ref="AU66" si="576">AU65*AU64</f>
        <v>-10848707.474649226</v>
      </c>
      <c r="AV66" s="181">
        <f t="shared" ref="AV66" si="577">AV65*AV64</f>
        <v>-10848707.474649226</v>
      </c>
      <c r="AW66" s="181">
        <f t="shared" ref="AW66" si="578">AW65*AW64</f>
        <v>-10848707.474649226</v>
      </c>
      <c r="AX66" s="181">
        <f t="shared" ref="AX66" si="579">AX65*AX64</f>
        <v>-10848707.474649226</v>
      </c>
      <c r="AY66" s="181">
        <f t="shared" ref="AY66" si="580">AY65*AY64</f>
        <v>-10848707.474649226</v>
      </c>
      <c r="AZ66" s="181">
        <f t="shared" ref="AZ66" si="581">AZ65*AZ64</f>
        <v>-10848707.474649226</v>
      </c>
      <c r="BA66" s="181">
        <f t="shared" ref="BA66" si="582">BA65*BA64</f>
        <v>-10848707.474649226</v>
      </c>
      <c r="BB66" s="181">
        <f t="shared" ref="BB66" si="583">BB65*BB64</f>
        <v>-10848707.474649226</v>
      </c>
      <c r="BC66" s="181">
        <f t="shared" ref="BC66" si="584">BC65*BC64</f>
        <v>-10848707.474649226</v>
      </c>
      <c r="BD66" s="181">
        <f t="shared" ref="BD66" si="585">BD65*BD64</f>
        <v>-10848707.474649226</v>
      </c>
      <c r="BE66" s="181">
        <f t="shared" ref="BE66" si="586">BE65*BE64</f>
        <v>-10848707.474649226</v>
      </c>
      <c r="BF66" s="181">
        <f t="shared" ref="BF66" si="587">BF65*BF64</f>
        <v>-5599332.8901415365</v>
      </c>
    </row>
    <row r="67" spans="1:58" x14ac:dyDescent="0.25">
      <c r="A67" s="197" t="s">
        <v>260</v>
      </c>
      <c r="B67" s="196"/>
      <c r="C67" s="196"/>
      <c r="D67" s="196"/>
      <c r="E67" s="196"/>
      <c r="F67" s="196"/>
      <c r="G67" s="181">
        <f>G63-G66</f>
        <v>-359227342.89193028</v>
      </c>
      <c r="H67" s="181">
        <f t="shared" ref="H67" si="588">H63-H66</f>
        <v>-357774994.15991712</v>
      </c>
      <c r="I67" s="181">
        <f t="shared" ref="I67" si="589">I63-I66</f>
        <v>-355341033.72312766</v>
      </c>
      <c r="J67" s="181">
        <f t="shared" ref="J67" si="590">J63-J66</f>
        <v>-354098643.68104327</v>
      </c>
      <c r="K67" s="181">
        <f t="shared" ref="K67" si="591">K63-K66</f>
        <v>-352286692.85391802</v>
      </c>
      <c r="L67" s="181">
        <f t="shared" ref="L67" si="592">L63-L66</f>
        <v>-351696420.47184801</v>
      </c>
      <c r="M67" s="181">
        <f t="shared" ref="M67" si="593">M63-M66</f>
        <v>-351150385.26313347</v>
      </c>
      <c r="N67" s="181">
        <f t="shared" ref="N67" si="594">N63-N66</f>
        <v>-349187361.7796964</v>
      </c>
      <c r="O67" s="181">
        <f t="shared" ref="O67" si="595">O63-O66</f>
        <v>-346360794.93739295</v>
      </c>
      <c r="P67" s="181">
        <f t="shared" ref="P67" si="596">P63-P66</f>
        <v>-340936424.33098441</v>
      </c>
      <c r="Q67" s="181">
        <f t="shared" ref="Q67" si="597">Q63-Q66</f>
        <v>-335462727.38744026</v>
      </c>
      <c r="R67" s="181">
        <f t="shared" ref="R67" si="598">R63-R66</f>
        <v>-329939255.55932307</v>
      </c>
      <c r="S67" s="181">
        <f t="shared" ref="S67" si="599">S63-S66</f>
        <v>-328514261.63723803</v>
      </c>
      <c r="T67" s="181">
        <f t="shared" ref="T67" si="600">T63-T66</f>
        <v>-323446615.16192752</v>
      </c>
      <c r="U67" s="181">
        <f t="shared" ref="U67" si="601">U63-U66</f>
        <v>-315914730.35526085</v>
      </c>
      <c r="V67" s="181">
        <f t="shared" ref="V67" si="602">V63-V66</f>
        <v>-308314354.59983766</v>
      </c>
      <c r="W67" s="181">
        <f t="shared" ref="W67" si="603">W63-W66</f>
        <v>-300644865.07545</v>
      </c>
      <c r="X67" s="181">
        <f t="shared" ref="X67" si="604">X63-X66</f>
        <v>-292905633.2982946</v>
      </c>
      <c r="Y67" s="181">
        <f t="shared" ref="Y67" si="605">Y63-Y66</f>
        <v>-285096025.06947142</v>
      </c>
      <c r="Z67" s="181">
        <f t="shared" ref="Z67" si="606">Z63-Z66</f>
        <v>-277215400.42301321</v>
      </c>
      <c r="AA67" s="181">
        <f t="shared" ref="AA67" si="607">AA63-AA66</f>
        <v>-269263113.57344317</v>
      </c>
      <c r="AB67" s="181">
        <f t="shared" ref="AB67" si="608">AB63-AB66</f>
        <v>-261053234.69286412</v>
      </c>
      <c r="AC67" s="181">
        <f t="shared" ref="AC67" si="609">AC63-AC66</f>
        <v>-252768699.54653743</v>
      </c>
      <c r="AD67" s="181">
        <f t="shared" ref="AD67" si="610">AD63-AD66</f>
        <v>-244408829.25014621</v>
      </c>
      <c r="AE67" s="181">
        <f t="shared" ref="AE67" si="611">AE63-AE66</f>
        <v>-235972938.74596125</v>
      </c>
      <c r="AF67" s="181">
        <f t="shared" ref="AF67" si="612">AF63-AF66</f>
        <v>-232617633.9494288</v>
      </c>
      <c r="AG67" s="181">
        <f t="shared" ref="AG67" si="613">AG63-AG66</f>
        <v>-227460336.74670321</v>
      </c>
      <c r="AH67" s="181">
        <f t="shared" ref="AH67" si="614">AH63-AH66</f>
        <v>-218870325.67889434</v>
      </c>
      <c r="AI67" s="181">
        <f t="shared" ref="AI67" si="615">AI63-AI66</f>
        <v>-210202201.62569532</v>
      </c>
      <c r="AJ67" s="181">
        <f t="shared" ref="AJ67" si="616">AJ63-AJ66</f>
        <v>-201455254.26922199</v>
      </c>
      <c r="AK67" s="181">
        <f t="shared" ref="AK67" si="617">AK63-AK66</f>
        <v>-192628766.83233771</v>
      </c>
      <c r="AL67" s="181">
        <f t="shared" ref="AL67" si="618">AL63-AL66</f>
        <v>-183722016.0199163</v>
      </c>
      <c r="AM67" s="181">
        <f t="shared" ref="AM67" si="619">AM63-AM66</f>
        <v>-174734271.95957094</v>
      </c>
      <c r="AN67" s="181">
        <f t="shared" ref="AN67" si="620">AN63-AN66</f>
        <v>-165664798.14184412</v>
      </c>
      <c r="AO67" s="181">
        <f t="shared" ref="AO67" si="621">AO63-AO66</f>
        <v>-156322558.10417062</v>
      </c>
      <c r="AP67" s="181">
        <f t="shared" ref="AP67" si="622">AP63-AP66</f>
        <v>-146895364.71151149</v>
      </c>
      <c r="AQ67" s="181">
        <f t="shared" ref="AQ67" si="623">AQ63-AQ66</f>
        <v>-137382445.44330484</v>
      </c>
      <c r="AR67" s="181">
        <f t="shared" ref="AR67" si="624">AR63-AR66</f>
        <v>-127783020.75409824</v>
      </c>
      <c r="AS67" s="181">
        <f t="shared" ref="AS67" si="625">AS63-AS66</f>
        <v>-123345678.5941758</v>
      </c>
      <c r="AT67" s="181">
        <f t="shared" ref="AT67" si="626">AT63-AT66</f>
        <v>-118096304.00966811</v>
      </c>
      <c r="AU67" s="181">
        <f t="shared" ref="AU67" si="627">AU63-AU66</f>
        <v>-108321501.42255826</v>
      </c>
      <c r="AV67" s="181">
        <f t="shared" ref="AV67" si="628">AV63-AV66</f>
        <v>-98457811.98703213</v>
      </c>
      <c r="AW67" s="181">
        <f t="shared" ref="AW67" si="629">AW63-AW66</f>
        <v>-88504427.413433656</v>
      </c>
      <c r="AX67" s="181">
        <f t="shared" ref="AX67" si="630">AX63-AX66</f>
        <v>-78460532.061951131</v>
      </c>
      <c r="AY67" s="181">
        <f t="shared" ref="AY67" si="631">AY63-AY66</f>
        <v>-68325302.875778839</v>
      </c>
      <c r="AZ67" s="181">
        <f t="shared" ref="AZ67" si="632">AZ63-AZ66</f>
        <v>-58097909.313670851</v>
      </c>
      <c r="BA67" s="181">
        <f t="shared" ref="BA67" si="633">BA63-BA66</f>
        <v>-47777513.281881534</v>
      </c>
      <c r="BB67" s="181">
        <f t="shared" ref="BB67" si="634">BB63-BB66</f>
        <v>-37363269.065487102</v>
      </c>
      <c r="BC67" s="181">
        <f t="shared" ref="BC67" si="635">BC63-BC66</f>
        <v>-26854323.25908272</v>
      </c>
      <c r="BD67" s="181">
        <f t="shared" ref="BD67" si="636">BD63-BD66</f>
        <v>-16249814.696849333</v>
      </c>
      <c r="BE67" s="181">
        <f t="shared" ref="BE67" si="637">BE63-BE66</f>
        <v>-5548874.3819846082</v>
      </c>
      <c r="BF67" s="181">
        <f t="shared" ref="BF67" si="638">BF63-BF66</f>
        <v>1.6670674085617065E-7</v>
      </c>
    </row>
    <row r="68" spans="1:58" x14ac:dyDescent="0.25">
      <c r="A68" s="433" t="s">
        <v>351</v>
      </c>
      <c r="B68" s="198"/>
      <c r="C68" s="198"/>
      <c r="D68" s="198"/>
      <c r="E68" s="198"/>
      <c r="F68" s="198"/>
      <c r="G68" s="380">
        <f>G34</f>
        <v>8.3006723105383262E-3</v>
      </c>
      <c r="H68" s="380">
        <f t="shared" ref="H68:BF68" si="639">H34</f>
        <v>5.3000578441551038E-3</v>
      </c>
      <c r="I68" s="380">
        <f t="shared" si="639"/>
        <v>9.5996866540266623E-3</v>
      </c>
      <c r="J68" s="380">
        <f t="shared" si="639"/>
        <v>8.699876574363552E-3</v>
      </c>
      <c r="K68" s="380">
        <f t="shared" si="639"/>
        <v>1.159962900247602E-2</v>
      </c>
      <c r="L68" s="380">
        <f t="shared" si="639"/>
        <v>1.2499558393798349E-2</v>
      </c>
      <c r="M68" s="380">
        <f t="shared" si="639"/>
        <v>9.5006903702077317E-3</v>
      </c>
      <c r="N68" s="380">
        <f t="shared" si="639"/>
        <v>7.2995824342585447E-3</v>
      </c>
      <c r="O68" s="380">
        <f t="shared" si="639"/>
        <v>0</v>
      </c>
      <c r="P68" s="380">
        <f t="shared" si="639"/>
        <v>0</v>
      </c>
      <c r="Q68" s="380">
        <f t="shared" si="639"/>
        <v>0</v>
      </c>
      <c r="R68" s="380">
        <f t="shared" si="639"/>
        <v>0</v>
      </c>
      <c r="S68" s="380">
        <f t="shared" si="639"/>
        <v>0</v>
      </c>
      <c r="T68" s="380">
        <f t="shared" si="639"/>
        <v>0</v>
      </c>
      <c r="U68" s="380">
        <f t="shared" si="639"/>
        <v>0</v>
      </c>
      <c r="V68" s="380">
        <f t="shared" si="639"/>
        <v>0</v>
      </c>
      <c r="W68" s="380">
        <f t="shared" si="639"/>
        <v>0</v>
      </c>
      <c r="X68" s="380">
        <f t="shared" si="639"/>
        <v>0</v>
      </c>
      <c r="Y68" s="380">
        <f t="shared" si="639"/>
        <v>0</v>
      </c>
      <c r="Z68" s="380">
        <f t="shared" si="639"/>
        <v>0</v>
      </c>
      <c r="AA68" s="380">
        <f t="shared" si="639"/>
        <v>0</v>
      </c>
      <c r="AB68" s="380">
        <f t="shared" si="639"/>
        <v>0</v>
      </c>
      <c r="AC68" s="380">
        <f t="shared" si="639"/>
        <v>0</v>
      </c>
      <c r="AD68" s="380">
        <f t="shared" si="639"/>
        <v>0</v>
      </c>
      <c r="AE68" s="380">
        <f t="shared" si="639"/>
        <v>0</v>
      </c>
      <c r="AF68" s="380">
        <f t="shared" si="639"/>
        <v>0</v>
      </c>
      <c r="AG68" s="380">
        <f t="shared" si="639"/>
        <v>0</v>
      </c>
      <c r="AH68" s="380">
        <f t="shared" si="639"/>
        <v>0</v>
      </c>
      <c r="AI68" s="380">
        <f t="shared" si="639"/>
        <v>0</v>
      </c>
      <c r="AJ68" s="380">
        <f t="shared" si="639"/>
        <v>0</v>
      </c>
      <c r="AK68" s="380">
        <f t="shared" si="639"/>
        <v>0</v>
      </c>
      <c r="AL68" s="380">
        <f t="shared" si="639"/>
        <v>0</v>
      </c>
      <c r="AM68" s="380">
        <f t="shared" si="639"/>
        <v>0</v>
      </c>
      <c r="AN68" s="380">
        <f t="shared" si="639"/>
        <v>0</v>
      </c>
      <c r="AO68" s="380">
        <f t="shared" si="639"/>
        <v>0</v>
      </c>
      <c r="AP68" s="380">
        <f t="shared" si="639"/>
        <v>0</v>
      </c>
      <c r="AQ68" s="380">
        <f t="shared" si="639"/>
        <v>0</v>
      </c>
      <c r="AR68" s="380">
        <f t="shared" si="639"/>
        <v>0</v>
      </c>
      <c r="AS68" s="380">
        <f t="shared" si="639"/>
        <v>0</v>
      </c>
      <c r="AT68" s="380">
        <f t="shared" si="639"/>
        <v>0</v>
      </c>
      <c r="AU68" s="380">
        <f t="shared" si="639"/>
        <v>0</v>
      </c>
      <c r="AV68" s="380">
        <f t="shared" si="639"/>
        <v>0</v>
      </c>
      <c r="AW68" s="380">
        <f t="shared" si="639"/>
        <v>0</v>
      </c>
      <c r="AX68" s="380">
        <f t="shared" si="639"/>
        <v>0</v>
      </c>
      <c r="AY68" s="380">
        <f t="shared" si="639"/>
        <v>0</v>
      </c>
      <c r="AZ68" s="380">
        <f t="shared" si="639"/>
        <v>0</v>
      </c>
      <c r="BA68" s="380">
        <f t="shared" si="639"/>
        <v>0</v>
      </c>
      <c r="BB68" s="380">
        <f t="shared" si="639"/>
        <v>0</v>
      </c>
      <c r="BC68" s="380">
        <f t="shared" si="639"/>
        <v>0</v>
      </c>
      <c r="BD68" s="380">
        <f t="shared" si="639"/>
        <v>0</v>
      </c>
      <c r="BE68" s="380">
        <f t="shared" si="639"/>
        <v>0</v>
      </c>
      <c r="BF68" s="380">
        <f t="shared" si="639"/>
        <v>0</v>
      </c>
    </row>
    <row r="69" spans="1:58" x14ac:dyDescent="0.25">
      <c r="A69" s="197" t="s">
        <v>358</v>
      </c>
      <c r="B69" s="181"/>
      <c r="C69" s="181"/>
      <c r="D69" s="181"/>
      <c r="E69" s="181"/>
      <c r="F69" s="181"/>
      <c r="G69" s="181">
        <f>G67*(1+G68)</f>
        <v>-362209171.35026157</v>
      </c>
      <c r="H69" s="181">
        <f t="shared" ref="H69" si="640">H67*(1+H68)</f>
        <v>-359671222.32415694</v>
      </c>
      <c r="I69" s="181">
        <f t="shared" ref="I69" si="641">I67*(1+I68)</f>
        <v>-358752196.30218762</v>
      </c>
      <c r="J69" s="181">
        <f t="shared" ref="J69" si="642">J67*(1+J68)</f>
        <v>-357179258.17621785</v>
      </c>
      <c r="K69" s="181">
        <f t="shared" ref="K69" si="643">K67*(1+K68)</f>
        <v>-356373087.79353267</v>
      </c>
      <c r="L69" s="181">
        <f t="shared" ref="L69" si="644">L67*(1+L68)</f>
        <v>-356092470.4164257</v>
      </c>
      <c r="M69" s="181">
        <f t="shared" ref="M69" si="645">M67*(1+M68)</f>
        <v>-354486556.34689766</v>
      </c>
      <c r="N69" s="181">
        <f t="shared" ref="N69" si="646">N67*(1+N68)</f>
        <v>-351736283.71200854</v>
      </c>
      <c r="O69" s="181">
        <f t="shared" ref="O69" si="647">O67*(1+O68)</f>
        <v>-346360794.93739295</v>
      </c>
      <c r="P69" s="181">
        <f t="shared" ref="P69" si="648">P67*(1+P68)</f>
        <v>-340936424.33098441</v>
      </c>
      <c r="Q69" s="181">
        <f t="shared" ref="Q69" si="649">Q67*(1+Q68)</f>
        <v>-335462727.38744026</v>
      </c>
      <c r="R69" s="181">
        <f t="shared" ref="R69" si="650">R67*(1+R68)</f>
        <v>-329939255.55932307</v>
      </c>
      <c r="S69" s="181">
        <f t="shared" ref="S69" si="651">S67*(1+S68)</f>
        <v>-328514261.63723803</v>
      </c>
      <c r="T69" s="181">
        <f t="shared" ref="T69" si="652">T67*(1+T68)</f>
        <v>-323446615.16192752</v>
      </c>
      <c r="U69" s="181">
        <f t="shared" ref="U69" si="653">U67*(1+U68)</f>
        <v>-315914730.35526085</v>
      </c>
      <c r="V69" s="181">
        <f t="shared" ref="V69" si="654">V67*(1+V68)</f>
        <v>-308314354.59983766</v>
      </c>
      <c r="W69" s="181">
        <f t="shared" ref="W69" si="655">W67*(1+W68)</f>
        <v>-300644865.07545</v>
      </c>
      <c r="X69" s="181">
        <f t="shared" ref="X69" si="656">X67*(1+X68)</f>
        <v>-292905633.2982946</v>
      </c>
      <c r="Y69" s="181">
        <f t="shared" ref="Y69" si="657">Y67*(1+Y68)</f>
        <v>-285096025.06947142</v>
      </c>
      <c r="Z69" s="181">
        <f t="shared" ref="Z69" si="658">Z67*(1+Z68)</f>
        <v>-277215400.42301321</v>
      </c>
      <c r="AA69" s="181">
        <f t="shared" ref="AA69" si="659">AA67*(1+AA68)</f>
        <v>-269263113.57344317</v>
      </c>
      <c r="AB69" s="181">
        <f t="shared" ref="AB69" si="660">AB67*(1+AB68)</f>
        <v>-261053234.69286412</v>
      </c>
      <c r="AC69" s="181">
        <f t="shared" ref="AC69" si="661">AC67*(1+AC68)</f>
        <v>-252768699.54653743</v>
      </c>
      <c r="AD69" s="181">
        <f t="shared" ref="AD69" si="662">AD67*(1+AD68)</f>
        <v>-244408829.25014621</v>
      </c>
      <c r="AE69" s="181">
        <f t="shared" ref="AE69" si="663">AE67*(1+AE68)</f>
        <v>-235972938.74596125</v>
      </c>
      <c r="AF69" s="181">
        <f t="shared" ref="AF69" si="664">AF67*(1+AF68)</f>
        <v>-232617633.9494288</v>
      </c>
      <c r="AG69" s="181">
        <f t="shared" ref="AG69" si="665">AG67*(1+AG68)</f>
        <v>-227460336.74670321</v>
      </c>
      <c r="AH69" s="181">
        <f t="shared" ref="AH69" si="666">AH67*(1+AH68)</f>
        <v>-218870325.67889434</v>
      </c>
      <c r="AI69" s="181">
        <f t="shared" ref="AI69" si="667">AI67*(1+AI68)</f>
        <v>-210202201.62569532</v>
      </c>
      <c r="AJ69" s="181">
        <f t="shared" ref="AJ69" si="668">AJ67*(1+AJ68)</f>
        <v>-201455254.26922199</v>
      </c>
      <c r="AK69" s="181">
        <f t="shared" ref="AK69" si="669">AK67*(1+AK68)</f>
        <v>-192628766.83233771</v>
      </c>
      <c r="AL69" s="181">
        <f t="shared" ref="AL69" si="670">AL67*(1+AL68)</f>
        <v>-183722016.0199163</v>
      </c>
      <c r="AM69" s="181">
        <f t="shared" ref="AM69" si="671">AM67*(1+AM68)</f>
        <v>-174734271.95957094</v>
      </c>
      <c r="AN69" s="181">
        <f t="shared" ref="AN69" si="672">AN67*(1+AN68)</f>
        <v>-165664798.14184412</v>
      </c>
      <c r="AO69" s="181">
        <f t="shared" ref="AO69" si="673">AO67*(1+AO68)</f>
        <v>-156322558.10417062</v>
      </c>
      <c r="AP69" s="181">
        <f t="shared" ref="AP69" si="674">AP67*(1+AP68)</f>
        <v>-146895364.71151149</v>
      </c>
      <c r="AQ69" s="181">
        <f t="shared" ref="AQ69" si="675">AQ67*(1+AQ68)</f>
        <v>-137382445.44330484</v>
      </c>
      <c r="AR69" s="181">
        <f t="shared" ref="AR69" si="676">AR67*(1+AR68)</f>
        <v>-127783020.75409824</v>
      </c>
      <c r="AS69" s="181">
        <f t="shared" ref="AS69" si="677">AS67*(1+AS68)</f>
        <v>-123345678.5941758</v>
      </c>
      <c r="AT69" s="181">
        <f t="shared" ref="AT69" si="678">AT67*(1+AT68)</f>
        <v>-118096304.00966811</v>
      </c>
      <c r="AU69" s="181">
        <f t="shared" ref="AU69" si="679">AU67*(1+AU68)</f>
        <v>-108321501.42255826</v>
      </c>
      <c r="AV69" s="181">
        <f t="shared" ref="AV69" si="680">AV67*(1+AV68)</f>
        <v>-98457811.98703213</v>
      </c>
      <c r="AW69" s="181">
        <f t="shared" ref="AW69" si="681">AW67*(1+AW68)</f>
        <v>-88504427.413433656</v>
      </c>
      <c r="AX69" s="181">
        <f t="shared" ref="AX69" si="682">AX67*(1+AX68)</f>
        <v>-78460532.061951131</v>
      </c>
      <c r="AY69" s="181">
        <f t="shared" ref="AY69" si="683">AY67*(1+AY68)</f>
        <v>-68325302.875778839</v>
      </c>
      <c r="AZ69" s="181">
        <f t="shared" ref="AZ69" si="684">AZ67*(1+AZ68)</f>
        <v>-58097909.313670851</v>
      </c>
      <c r="BA69" s="181">
        <f t="shared" ref="BA69" si="685">BA67*(1+BA68)</f>
        <v>-47777513.281881534</v>
      </c>
      <c r="BB69" s="181">
        <f t="shared" ref="BB69" si="686">BB67*(1+BB68)</f>
        <v>-37363269.065487102</v>
      </c>
      <c r="BC69" s="181">
        <f t="shared" ref="BC69" si="687">BC67*(1+BC68)</f>
        <v>-26854323.25908272</v>
      </c>
      <c r="BD69" s="181">
        <f t="shared" ref="BD69" si="688">BD67*(1+BD68)</f>
        <v>-16249814.696849333</v>
      </c>
      <c r="BE69" s="181">
        <f t="shared" ref="BE69" si="689">BE67*(1+BE68)</f>
        <v>-5548874.3819846082</v>
      </c>
      <c r="BF69" s="181">
        <f t="shared" ref="BF69" si="690">BF67*(1+BF68)</f>
        <v>1.6670674085617065E-7</v>
      </c>
    </row>
    <row r="70" spans="1:58" x14ac:dyDescent="0.25">
      <c r="A70" s="433" t="s">
        <v>357</v>
      </c>
      <c r="B70" s="198"/>
      <c r="C70" s="198"/>
      <c r="D70" s="198"/>
      <c r="E70" s="198"/>
      <c r="F70" s="198"/>
      <c r="G70" s="380">
        <f>G46</f>
        <v>9.0934673743172656E-3</v>
      </c>
      <c r="H70" s="380">
        <f t="shared" ref="H70:BF70" si="691">H46</f>
        <v>9.0934673743172656E-3</v>
      </c>
      <c r="I70" s="380">
        <f t="shared" si="691"/>
        <v>9.0934673743172656E-3</v>
      </c>
      <c r="J70" s="380">
        <f t="shared" si="691"/>
        <v>9.0934673743172656E-3</v>
      </c>
      <c r="K70" s="380">
        <f t="shared" si="691"/>
        <v>9.0934673743172656E-3</v>
      </c>
      <c r="L70" s="380">
        <f t="shared" si="691"/>
        <v>9.0934673743172656E-3</v>
      </c>
      <c r="M70" s="380">
        <f t="shared" si="691"/>
        <v>9.0934673743172656E-3</v>
      </c>
      <c r="N70" s="380">
        <f t="shared" si="691"/>
        <v>9.0934673743172656E-3</v>
      </c>
      <c r="O70" s="380">
        <f t="shared" si="691"/>
        <v>9.0934673743172656E-3</v>
      </c>
      <c r="P70" s="380">
        <f t="shared" si="691"/>
        <v>9.0934673743172656E-3</v>
      </c>
      <c r="Q70" s="380">
        <f t="shared" si="691"/>
        <v>9.0934673743172656E-3</v>
      </c>
      <c r="R70" s="380">
        <f t="shared" si="691"/>
        <v>9.0934673743172656E-3</v>
      </c>
      <c r="S70" s="380">
        <f t="shared" si="691"/>
        <v>0</v>
      </c>
      <c r="T70" s="380">
        <f t="shared" si="691"/>
        <v>9.0934673743172656E-3</v>
      </c>
      <c r="U70" s="380">
        <f t="shared" si="691"/>
        <v>9.0934673743172656E-3</v>
      </c>
      <c r="V70" s="380">
        <f t="shared" si="691"/>
        <v>9.0934673743172656E-3</v>
      </c>
      <c r="W70" s="380">
        <f t="shared" si="691"/>
        <v>9.0934673743172656E-3</v>
      </c>
      <c r="X70" s="380">
        <f t="shared" si="691"/>
        <v>9.0934673743172656E-3</v>
      </c>
      <c r="Y70" s="380">
        <f t="shared" si="691"/>
        <v>9.0934673743172656E-3</v>
      </c>
      <c r="Z70" s="380">
        <f t="shared" si="691"/>
        <v>9.0934673743172656E-3</v>
      </c>
      <c r="AA70" s="380">
        <f t="shared" si="691"/>
        <v>9.0934673743172656E-3</v>
      </c>
      <c r="AB70" s="380">
        <f t="shared" si="691"/>
        <v>9.0934673743172656E-3</v>
      </c>
      <c r="AC70" s="380">
        <f t="shared" si="691"/>
        <v>9.0934673743172656E-3</v>
      </c>
      <c r="AD70" s="380">
        <f t="shared" si="691"/>
        <v>9.0934673743172656E-3</v>
      </c>
      <c r="AE70" s="380">
        <f t="shared" si="691"/>
        <v>9.0934673743172656E-3</v>
      </c>
      <c r="AF70" s="380">
        <f t="shared" si="691"/>
        <v>0</v>
      </c>
      <c r="AG70" s="380">
        <f t="shared" si="691"/>
        <v>9.0934673743172656E-3</v>
      </c>
      <c r="AH70" s="380">
        <f t="shared" si="691"/>
        <v>9.0934673743172656E-3</v>
      </c>
      <c r="AI70" s="380">
        <f t="shared" si="691"/>
        <v>9.0934673743172656E-3</v>
      </c>
      <c r="AJ70" s="380">
        <f t="shared" si="691"/>
        <v>9.0934673743172656E-3</v>
      </c>
      <c r="AK70" s="380">
        <f t="shared" si="691"/>
        <v>9.0934673743172656E-3</v>
      </c>
      <c r="AL70" s="380">
        <f t="shared" si="691"/>
        <v>9.0934673743172656E-3</v>
      </c>
      <c r="AM70" s="380">
        <f t="shared" si="691"/>
        <v>9.0934673743172656E-3</v>
      </c>
      <c r="AN70" s="380">
        <f t="shared" si="691"/>
        <v>9.0934673743172656E-3</v>
      </c>
      <c r="AO70" s="380">
        <f t="shared" si="691"/>
        <v>9.0934673743172656E-3</v>
      </c>
      <c r="AP70" s="380">
        <f t="shared" si="691"/>
        <v>9.0934673743172656E-3</v>
      </c>
      <c r="AQ70" s="380">
        <f t="shared" si="691"/>
        <v>9.0934673743172656E-3</v>
      </c>
      <c r="AR70" s="380">
        <f t="shared" si="691"/>
        <v>9.0934673743172656E-3</v>
      </c>
      <c r="AS70" s="380">
        <f t="shared" si="691"/>
        <v>0</v>
      </c>
      <c r="AT70" s="380">
        <f t="shared" si="691"/>
        <v>9.0934673743172656E-3</v>
      </c>
      <c r="AU70" s="380">
        <f t="shared" si="691"/>
        <v>9.0934673743172656E-3</v>
      </c>
      <c r="AV70" s="380">
        <f t="shared" si="691"/>
        <v>9.0934673743172656E-3</v>
      </c>
      <c r="AW70" s="380">
        <f t="shared" si="691"/>
        <v>9.0934673743172656E-3</v>
      </c>
      <c r="AX70" s="380">
        <f t="shared" si="691"/>
        <v>9.0934673743172656E-3</v>
      </c>
      <c r="AY70" s="380">
        <f t="shared" si="691"/>
        <v>9.0934673743172656E-3</v>
      </c>
      <c r="AZ70" s="380">
        <f t="shared" si="691"/>
        <v>9.0934673743172656E-3</v>
      </c>
      <c r="BA70" s="380">
        <f t="shared" si="691"/>
        <v>9.0934673743172656E-3</v>
      </c>
      <c r="BB70" s="380">
        <f t="shared" si="691"/>
        <v>9.0934673743172656E-3</v>
      </c>
      <c r="BC70" s="380">
        <f t="shared" si="691"/>
        <v>9.0934673743172656E-3</v>
      </c>
      <c r="BD70" s="380">
        <f t="shared" si="691"/>
        <v>9.0934673743172656E-3</v>
      </c>
      <c r="BE70" s="380">
        <f t="shared" si="691"/>
        <v>9.0934673743172656E-3</v>
      </c>
      <c r="BF70" s="380">
        <f t="shared" si="691"/>
        <v>9.0934673743172656E-3</v>
      </c>
    </row>
    <row r="71" spans="1:58" x14ac:dyDescent="0.25">
      <c r="A71" s="197" t="s">
        <v>359</v>
      </c>
      <c r="B71" s="181"/>
      <c r="C71" s="181"/>
      <c r="D71" s="181"/>
      <c r="E71" s="181"/>
      <c r="F71" s="181"/>
      <c r="G71" s="181">
        <f>G69*(1+G70)</f>
        <v>-365502908.63261366</v>
      </c>
      <c r="H71" s="181">
        <f t="shared" ref="H71" si="692">H69*(1+H70)</f>
        <v>-362941880.84984249</v>
      </c>
      <c r="I71" s="181">
        <f t="shared" ref="I71" si="693">I69*(1+I70)</f>
        <v>-362014497.69472623</v>
      </c>
      <c r="J71" s="181">
        <f t="shared" ref="J71" si="694">J69*(1+J70)</f>
        <v>-360427256.10722613</v>
      </c>
      <c r="K71" s="181">
        <f t="shared" ref="K71" si="695">K69*(1+K70)</f>
        <v>-359613754.84046787</v>
      </c>
      <c r="L71" s="181">
        <f t="shared" ref="L71" si="696">L69*(1+L70)</f>
        <v>-359330585.67839754</v>
      </c>
      <c r="M71" s="181">
        <f t="shared" ref="M71" si="697">M69*(1+M70)</f>
        <v>-357710068.28167224</v>
      </c>
      <c r="N71" s="181">
        <f t="shared" ref="N71" si="698">N69*(1+N70)</f>
        <v>-354934786.13230729</v>
      </c>
      <c r="O71" s="181">
        <f t="shared" ref="O71" si="699">O69*(1+O70)</f>
        <v>-349510415.52589875</v>
      </c>
      <c r="P71" s="181">
        <f t="shared" ref="P71" si="700">P69*(1+P70)</f>
        <v>-344036718.58235461</v>
      </c>
      <c r="Q71" s="181">
        <f t="shared" ref="Q71" si="701">Q69*(1+Q70)</f>
        <v>-338513246.75423741</v>
      </c>
      <c r="R71" s="181">
        <f t="shared" ref="R71" si="702">R69*(1+R70)</f>
        <v>-332939547.41525829</v>
      </c>
      <c r="S71" s="181">
        <f t="shared" ref="S71" si="703">S69*(1+S70)</f>
        <v>-328514261.63723803</v>
      </c>
      <c r="T71" s="181">
        <f t="shared" ref="T71" si="704">T69*(1+T70)</f>
        <v>-326387866.40423584</v>
      </c>
      <c r="U71" s="181">
        <f t="shared" ref="U71" si="705">U69*(1+U70)</f>
        <v>-318787490.64881265</v>
      </c>
      <c r="V71" s="181">
        <f t="shared" ref="V71" si="706">V69*(1+V70)</f>
        <v>-311118001.12442499</v>
      </c>
      <c r="W71" s="181">
        <f t="shared" ref="W71" si="707">W69*(1+W70)</f>
        <v>-303378769.34726959</v>
      </c>
      <c r="X71" s="181">
        <f t="shared" ref="X71" si="708">X69*(1+X70)</f>
        <v>-295569161.11844641</v>
      </c>
      <c r="Y71" s="181">
        <f t="shared" ref="Y71" si="709">Y69*(1+Y70)</f>
        <v>-287688536.4719882</v>
      </c>
      <c r="Z71" s="181">
        <f t="shared" ref="Z71" si="710">Z69*(1+Z70)</f>
        <v>-279736249.62241817</v>
      </c>
      <c r="AA71" s="181">
        <f t="shared" ref="AA71" si="711">AA69*(1+AA70)</f>
        <v>-271711648.91183037</v>
      </c>
      <c r="AB71" s="181">
        <f t="shared" ref="AB71" si="712">AB69*(1+AB70)</f>
        <v>-263427113.76550367</v>
      </c>
      <c r="AC71" s="181">
        <f t="shared" ref="AC71" si="713">AC69*(1+AC70)</f>
        <v>-255067243.46911246</v>
      </c>
      <c r="AD71" s="181">
        <f t="shared" ref="AD71" si="714">AD69*(1+AD70)</f>
        <v>-246631352.96492749</v>
      </c>
      <c r="AE71" s="181">
        <f t="shared" ref="AE71" si="715">AE69*(1+AE70)</f>
        <v>-238118750.96566942</v>
      </c>
      <c r="AF71" s="181">
        <f t="shared" ref="AF71" si="716">AF69*(1+AF70)</f>
        <v>-232617633.9494288</v>
      </c>
      <c r="AG71" s="181">
        <f t="shared" ref="AG71" si="717">AG69*(1+AG70)</f>
        <v>-229528739.89786059</v>
      </c>
      <c r="AH71" s="181">
        <f t="shared" ref="AH71" si="718">AH69*(1+AH70)</f>
        <v>-220860615.84466156</v>
      </c>
      <c r="AI71" s="181">
        <f t="shared" ref="AI71" si="719">AI69*(1+AI70)</f>
        <v>-212113668.48818824</v>
      </c>
      <c r="AJ71" s="181">
        <f t="shared" ref="AJ71" si="720">AJ69*(1+AJ70)</f>
        <v>-203287181.05130395</v>
      </c>
      <c r="AK71" s="181">
        <f t="shared" ref="AK71" si="721">AK69*(1+AK70)</f>
        <v>-194380430.23888254</v>
      </c>
      <c r="AL71" s="181">
        <f t="shared" ref="AL71" si="722">AL69*(1+AL70)</f>
        <v>-185392686.17853719</v>
      </c>
      <c r="AM71" s="181">
        <f t="shared" ref="AM71" si="723">AM69*(1+AM70)</f>
        <v>-176323212.36081037</v>
      </c>
      <c r="AN71" s="181">
        <f t="shared" ref="AN71" si="724">AN69*(1+AN70)</f>
        <v>-167171265.57881984</v>
      </c>
      <c r="AO71" s="181">
        <f t="shared" ref="AO71" si="725">AO69*(1+AO70)</f>
        <v>-157744072.18616071</v>
      </c>
      <c r="AP71" s="181">
        <f t="shared" ref="AP71" si="726">AP69*(1+AP70)</f>
        <v>-148231152.91795406</v>
      </c>
      <c r="AQ71" s="181">
        <f t="shared" ref="AQ71" si="727">AQ69*(1+AQ70)</f>
        <v>-138631728.22874746</v>
      </c>
      <c r="AR71" s="181">
        <f t="shared" ref="AR71" si="728">AR69*(1+AR70)</f>
        <v>-128945011.48431733</v>
      </c>
      <c r="AS71" s="181">
        <f t="shared" ref="AS71" si="729">AS69*(1+AS70)</f>
        <v>-123345678.5941758</v>
      </c>
      <c r="AT71" s="181">
        <f t="shared" ref="AT71" si="730">AT69*(1+AT70)</f>
        <v>-119170208.89720748</v>
      </c>
      <c r="AU71" s="181">
        <f t="shared" ref="AU71" si="731">AU69*(1+AU70)</f>
        <v>-109306519.46168135</v>
      </c>
      <c r="AV71" s="181">
        <f t="shared" ref="AV71" si="732">AV69*(1+AV70)</f>
        <v>-99353134.888082877</v>
      </c>
      <c r="AW71" s="181">
        <f t="shared" ref="AW71" si="733">AW69*(1+AW70)</f>
        <v>-89309239.536600351</v>
      </c>
      <c r="AX71" s="181">
        <f t="shared" ref="AX71" si="734">AX69*(1+AX70)</f>
        <v>-79174010.35042806</v>
      </c>
      <c r="AY71" s="181">
        <f t="shared" ref="AY71" si="735">AY69*(1+AY70)</f>
        <v>-68946616.788320079</v>
      </c>
      <c r="AZ71" s="181">
        <f t="shared" ref="AZ71" si="736">AZ69*(1+AZ70)</f>
        <v>-58626220.756530762</v>
      </c>
      <c r="BA71" s="181">
        <f t="shared" ref="BA71" si="737">BA69*(1+BA70)</f>
        <v>-48211976.54013633</v>
      </c>
      <c r="BB71" s="181">
        <f t="shared" ref="BB71" si="738">BB69*(1+BB70)</f>
        <v>-37703030.733731948</v>
      </c>
      <c r="BC71" s="181">
        <f t="shared" ref="BC71" si="739">BC69*(1+BC70)</f>
        <v>-27098522.171498559</v>
      </c>
      <c r="BD71" s="181">
        <f t="shared" ref="BD71" si="740">BD69*(1+BD70)</f>
        <v>-16397581.856633835</v>
      </c>
      <c r="BE71" s="181">
        <f t="shared" ref="BE71" si="741">BE69*(1+BE70)</f>
        <v>-5599332.8901413698</v>
      </c>
      <c r="BF71" s="181">
        <f t="shared" ref="BF71" si="742">BF69*(1+BF70)</f>
        <v>1.68222683165225E-7</v>
      </c>
    </row>
    <row r="72" spans="1:58" x14ac:dyDescent="0.25">
      <c r="A72" s="185" t="s">
        <v>365</v>
      </c>
      <c r="B72" s="382">
        <v>-0.12870139199782582</v>
      </c>
      <c r="C72" s="199"/>
      <c r="D72" s="199"/>
      <c r="E72" s="199"/>
      <c r="F72" s="199"/>
      <c r="G72" s="199"/>
      <c r="H72" s="199"/>
      <c r="I72" s="199"/>
      <c r="J72" s="199"/>
      <c r="K72" s="199"/>
      <c r="L72" s="199"/>
      <c r="M72" s="199"/>
      <c r="N72" s="199"/>
    </row>
  </sheetData>
  <mergeCells count="2">
    <mergeCell ref="A3:G3"/>
    <mergeCell ref="A16:N16"/>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tabSelected="1" topLeftCell="D1" zoomScale="85" zoomScaleNormal="85" workbookViewId="0">
      <selection activeCell="I3" sqref="I3:K3"/>
    </sheetView>
  </sheetViews>
  <sheetFormatPr defaultRowHeight="15" x14ac:dyDescent="0.25"/>
  <cols>
    <col min="1" max="1" width="34.7109375" style="4" customWidth="1"/>
    <col min="2" max="2" width="4.85546875" style="4" customWidth="1"/>
    <col min="3" max="3" width="26.5703125" style="4" bestFit="1" customWidth="1"/>
    <col min="4" max="4" width="27" style="4" customWidth="1"/>
    <col min="5" max="5" width="21.28515625" style="4" customWidth="1"/>
    <col min="6" max="6" width="24.28515625" style="4" customWidth="1"/>
    <col min="7" max="8" width="23.140625" style="4" customWidth="1"/>
    <col min="9" max="9" width="26.5703125" style="4" bestFit="1" customWidth="1"/>
    <col min="10" max="10" width="33.28515625" style="4" customWidth="1"/>
    <col min="11" max="11" width="30.28515625" style="4" customWidth="1"/>
    <col min="12" max="16384" width="9.140625" style="4"/>
  </cols>
  <sheetData>
    <row r="1" spans="1:11" x14ac:dyDescent="0.25">
      <c r="A1" s="50" t="s">
        <v>231</v>
      </c>
      <c r="B1" s="50"/>
      <c r="C1" s="50"/>
      <c r="D1" s="50"/>
      <c r="E1" s="50"/>
      <c r="F1" s="50"/>
      <c r="G1" s="50"/>
      <c r="H1" s="50"/>
      <c r="I1" s="50"/>
      <c r="J1" s="48"/>
    </row>
    <row r="2" spans="1:11" x14ac:dyDescent="0.25">
      <c r="D2" s="39"/>
      <c r="E2" s="39"/>
      <c r="F2" s="39"/>
      <c r="G2" s="39"/>
    </row>
    <row r="3" spans="1:11" x14ac:dyDescent="0.25">
      <c r="D3" s="39"/>
      <c r="E3" s="39"/>
      <c r="F3" s="506" t="s">
        <v>408</v>
      </c>
      <c r="G3" s="507"/>
      <c r="H3" s="508"/>
      <c r="I3" s="502" t="s">
        <v>409</v>
      </c>
      <c r="J3" s="502"/>
      <c r="K3" s="503"/>
    </row>
    <row r="4" spans="1:11" ht="45" x14ac:dyDescent="0.25">
      <c r="A4" s="502" t="s">
        <v>232</v>
      </c>
      <c r="B4" s="502"/>
      <c r="C4" s="503"/>
      <c r="D4" s="17" t="s">
        <v>193</v>
      </c>
      <c r="E4" s="17" t="s">
        <v>401</v>
      </c>
      <c r="F4" s="447" t="s">
        <v>404</v>
      </c>
      <c r="G4" s="447" t="s">
        <v>405</v>
      </c>
      <c r="H4" s="447" t="s">
        <v>406</v>
      </c>
      <c r="I4" s="440" t="s">
        <v>402</v>
      </c>
      <c r="J4" s="440" t="s">
        <v>407</v>
      </c>
      <c r="K4" s="440" t="s">
        <v>403</v>
      </c>
    </row>
    <row r="5" spans="1:11" x14ac:dyDescent="0.25">
      <c r="A5" s="411" t="s">
        <v>233</v>
      </c>
      <c r="B5" s="411"/>
      <c r="C5" s="411"/>
      <c r="D5" s="412">
        <f>SUM(D6:D8)</f>
        <v>0.77900000000000003</v>
      </c>
      <c r="E5" s="413">
        <f>D5/D$30</f>
        <v>0.1374502249398179</v>
      </c>
      <c r="F5" s="441">
        <f>SUM(F6:F8)</f>
        <v>0.88483571742588496</v>
      </c>
      <c r="G5" s="442">
        <f>F5/F$30</f>
        <v>0.13923713837449825</v>
      </c>
      <c r="H5" s="443">
        <f>(F5-D5)/D$30</f>
        <v>1.8674124732804734E-2</v>
      </c>
      <c r="I5" s="412">
        <f>SUM(I6:I8)</f>
        <v>0.88483571742588496</v>
      </c>
      <c r="J5" s="413">
        <f>I5/I$30</f>
        <v>0.14874223341827669</v>
      </c>
      <c r="K5" s="414">
        <f>(I5-D5)/D$30</f>
        <v>1.8674124732804734E-2</v>
      </c>
    </row>
    <row r="6" spans="1:11" x14ac:dyDescent="0.25">
      <c r="A6" s="415"/>
      <c r="B6" s="415"/>
      <c r="C6" s="415" t="s">
        <v>191</v>
      </c>
      <c r="D6" s="416">
        <f>'A-Parcela TA'!B3</f>
        <v>0.48599999999999999</v>
      </c>
      <c r="E6" s="417">
        <f>D6/D$30</f>
        <v>8.5752001695444793E-2</v>
      </c>
      <c r="F6" s="416">
        <f>'A-Parcela TA'!D3</f>
        <v>0.62231016121535676</v>
      </c>
      <c r="G6" s="417">
        <f>F6/F$30</f>
        <v>9.7926297868120071E-2</v>
      </c>
      <c r="H6" s="176">
        <f>(F6-D6)/D$30</f>
        <v>2.4051171143303757E-2</v>
      </c>
      <c r="I6" s="416">
        <f>F6</f>
        <v>0.62231016121535676</v>
      </c>
      <c r="J6" s="417">
        <f>I6/I$30</f>
        <v>0.10461128708427535</v>
      </c>
      <c r="K6" s="176">
        <f>(I6-D6)/D$30</f>
        <v>2.4051171143303757E-2</v>
      </c>
    </row>
    <row r="7" spans="1:11" x14ac:dyDescent="0.25">
      <c r="A7" s="415"/>
      <c r="B7" s="415"/>
      <c r="C7" s="415" t="s">
        <v>192</v>
      </c>
      <c r="D7" s="416">
        <f>'A-Parcela TA'!B4</f>
        <v>0.156</v>
      </c>
      <c r="E7" s="417">
        <f>D7/D$30</f>
        <v>2.7525333877550181E-2</v>
      </c>
      <c r="F7" s="416">
        <f>'A-Parcela TA'!D4</f>
        <v>0.15356250064951193</v>
      </c>
      <c r="G7" s="417">
        <f>F7/F$30</f>
        <v>2.4164489216452794E-2</v>
      </c>
      <c r="H7" s="176">
        <f>(F7-D7)/D$30</f>
        <v>-4.3008322723394672E-4</v>
      </c>
      <c r="I7" s="416">
        <f t="shared" ref="I7:I8" si="0">F7</f>
        <v>0.15356250064951193</v>
      </c>
      <c r="J7" s="417">
        <f>I7/I$30</f>
        <v>2.5814090532367308E-2</v>
      </c>
      <c r="K7" s="176">
        <f>(I7-D7)/D$30</f>
        <v>-4.3008322723394672E-4</v>
      </c>
    </row>
    <row r="8" spans="1:11" x14ac:dyDescent="0.25">
      <c r="A8" s="415"/>
      <c r="B8" s="415"/>
      <c r="C8" s="415" t="s">
        <v>139</v>
      </c>
      <c r="D8" s="416">
        <f>'A-Parcela TA'!B5</f>
        <v>0.13700000000000001</v>
      </c>
      <c r="E8" s="417">
        <f>D8/D$30</f>
        <v>2.4172889366822915E-2</v>
      </c>
      <c r="F8" s="416">
        <f>'A-Parcela TA'!D5</f>
        <v>0.10896305556101629</v>
      </c>
      <c r="G8" s="417">
        <f>F8/F$30</f>
        <v>1.7146351289925373E-2</v>
      </c>
      <c r="H8" s="176">
        <f>(F8-D8)/D$30</f>
        <v>-4.9469631832650685E-3</v>
      </c>
      <c r="I8" s="416">
        <f t="shared" si="0"/>
        <v>0.10896305556101629</v>
      </c>
      <c r="J8" s="417">
        <f>I8/I$30</f>
        <v>1.8316855801634037E-2</v>
      </c>
      <c r="K8" s="176">
        <f>(I8-D8)/D$30</f>
        <v>-4.9469631832650685E-3</v>
      </c>
    </row>
    <row r="9" spans="1:11" x14ac:dyDescent="0.25">
      <c r="A9" s="415"/>
      <c r="B9" s="415"/>
      <c r="C9" s="415"/>
      <c r="D9" s="416"/>
      <c r="E9" s="417"/>
      <c r="F9" s="416"/>
      <c r="G9" s="417"/>
      <c r="H9" s="176"/>
      <c r="I9" s="416"/>
      <c r="J9" s="417"/>
      <c r="K9" s="176"/>
    </row>
    <row r="10" spans="1:11" ht="15" customHeight="1" x14ac:dyDescent="0.25">
      <c r="A10" s="411" t="s">
        <v>234</v>
      </c>
      <c r="B10" s="411"/>
      <c r="C10" s="411"/>
      <c r="D10" s="412">
        <f>SUM(D11:D11)</f>
        <v>4.4533785064871774</v>
      </c>
      <c r="E10" s="413">
        <f>D10/D$30</f>
        <v>0.78577391201388025</v>
      </c>
      <c r="F10" s="441">
        <f>SUM(F11:F11)</f>
        <v>4.8594754508167854</v>
      </c>
      <c r="G10" s="442">
        <f>F10/F$30</f>
        <v>0.76468370619264536</v>
      </c>
      <c r="H10" s="443">
        <f>(F10-D10)/D$30</f>
        <v>7.1653551149521613E-2</v>
      </c>
      <c r="I10" s="412">
        <f>SUM(I11:I11)</f>
        <v>4.4533785064871774</v>
      </c>
      <c r="J10" s="413">
        <f>I10/I$30</f>
        <v>0.74861971806346772</v>
      </c>
      <c r="K10" s="414">
        <f>(I10-D10)/D$30</f>
        <v>0</v>
      </c>
    </row>
    <row r="11" spans="1:11" ht="75" x14ac:dyDescent="0.25">
      <c r="A11" s="415"/>
      <c r="B11" s="415"/>
      <c r="C11" s="418" t="s">
        <v>235</v>
      </c>
      <c r="D11" s="419">
        <f>'A-Parcela TB'!B10</f>
        <v>4.4533785064871774</v>
      </c>
      <c r="E11" s="420">
        <f>D11/D$30</f>
        <v>0.78577391201388025</v>
      </c>
      <c r="F11" s="419">
        <f>'A-Parcela TB'!B14</f>
        <v>4.8594754508167854</v>
      </c>
      <c r="G11" s="420">
        <f>F11/F$30</f>
        <v>0.76468370619264536</v>
      </c>
      <c r="H11" s="421">
        <f>(F11-D11)/D$30</f>
        <v>7.1653551149521613E-2</v>
      </c>
      <c r="I11" s="419">
        <f>D11</f>
        <v>4.4533785064871774</v>
      </c>
      <c r="J11" s="420">
        <f>I11/I$30</f>
        <v>0.74861971806346772</v>
      </c>
      <c r="K11" s="421">
        <f>(I11-D11)/D$30</f>
        <v>0</v>
      </c>
    </row>
    <row r="12" spans="1:11" x14ac:dyDescent="0.25">
      <c r="A12" s="415"/>
      <c r="B12" s="415"/>
      <c r="C12" s="415"/>
      <c r="D12" s="416"/>
      <c r="E12" s="417"/>
      <c r="F12" s="416"/>
      <c r="G12" s="417"/>
      <c r="H12" s="176"/>
      <c r="I12" s="416"/>
      <c r="J12" s="417"/>
      <c r="K12" s="176"/>
    </row>
    <row r="13" spans="1:11" x14ac:dyDescent="0.25">
      <c r="A13" s="411" t="s">
        <v>236</v>
      </c>
      <c r="B13" s="411"/>
      <c r="C13" s="411"/>
      <c r="D13" s="412">
        <f>SUM(D14:D17)</f>
        <v>0</v>
      </c>
      <c r="E13" s="413">
        <f>D13/D$30</f>
        <v>0</v>
      </c>
      <c r="F13" s="441">
        <f>SUM(F14:F17)</f>
        <v>0.11201402978460172</v>
      </c>
      <c r="G13" s="442">
        <f>F13/F$30</f>
        <v>1.7626450490014427E-2</v>
      </c>
      <c r="H13" s="443">
        <f>(F13-D13)/D$30</f>
        <v>1.9764253646096235E-2</v>
      </c>
      <c r="I13" s="412">
        <f>SUM(I14:I17)</f>
        <v>0.11201402978460172</v>
      </c>
      <c r="J13" s="413">
        <f>I13/I$30</f>
        <v>1.8829729221163129E-2</v>
      </c>
      <c r="K13" s="414">
        <f>(I13-D13)/D$30</f>
        <v>1.9764253646096235E-2</v>
      </c>
    </row>
    <row r="14" spans="1:11" x14ac:dyDescent="0.25">
      <c r="A14" s="415"/>
      <c r="B14" s="415"/>
      <c r="C14" s="415" t="s">
        <v>191</v>
      </c>
      <c r="D14" s="416">
        <v>0</v>
      </c>
      <c r="E14" s="417">
        <f>D14/D$30</f>
        <v>0</v>
      </c>
      <c r="F14" s="416">
        <f>'A-Tarifa Financeira TF'!C42</f>
        <v>0.13006503917130913</v>
      </c>
      <c r="G14" s="417">
        <f>F14/F$30</f>
        <v>2.046694488041732E-2</v>
      </c>
      <c r="H14" s="176">
        <f>(F14-D14)/D$30</f>
        <v>2.2949254031967476E-2</v>
      </c>
      <c r="I14" s="416">
        <f>F14</f>
        <v>0.13006503917130913</v>
      </c>
      <c r="J14" s="417">
        <f>I14/I$30</f>
        <v>2.1864131425726071E-2</v>
      </c>
      <c r="K14" s="176">
        <f>(I14-D14)/D$30</f>
        <v>2.2949254031967476E-2</v>
      </c>
    </row>
    <row r="15" spans="1:11" x14ac:dyDescent="0.25">
      <c r="A15" s="415"/>
      <c r="B15" s="415"/>
      <c r="C15" s="415" t="s">
        <v>192</v>
      </c>
      <c r="D15" s="416">
        <v>0</v>
      </c>
      <c r="E15" s="417">
        <f>D15/D$30</f>
        <v>0</v>
      </c>
      <c r="F15" s="416">
        <f>'A-Tarifa Financeira TF'!C43</f>
        <v>8.1892870755822557E-3</v>
      </c>
      <c r="G15" s="417">
        <f>F15/F$30</f>
        <v>1.2886605674649945E-3</v>
      </c>
      <c r="H15" s="176">
        <f>(F15-D15)/D$30</f>
        <v>1.4449542370160776E-3</v>
      </c>
      <c r="I15" s="416">
        <f t="shared" ref="I15:I16" si="1">F15</f>
        <v>8.1892870755822557E-3</v>
      </c>
      <c r="J15" s="417">
        <f>I15/I$30</f>
        <v>1.376631645554658E-3</v>
      </c>
      <c r="K15" s="176">
        <f>(I15-D15)/D$30</f>
        <v>1.4449542370160776E-3</v>
      </c>
    </row>
    <row r="16" spans="1:11" x14ac:dyDescent="0.25">
      <c r="A16" s="415"/>
      <c r="B16" s="415"/>
      <c r="C16" s="415" t="s">
        <v>139</v>
      </c>
      <c r="D16" s="416">
        <v>0</v>
      </c>
      <c r="E16" s="417">
        <f>D16/D$30</f>
        <v>0</v>
      </c>
      <c r="F16" s="416">
        <f>'A-Tarifa Financeira TF'!C44</f>
        <v>-2.6240296462289661E-2</v>
      </c>
      <c r="G16" s="417">
        <f>F16/F$30</f>
        <v>-4.1291549578678878E-3</v>
      </c>
      <c r="H16" s="176">
        <f>(F16-D16)/D$30</f>
        <v>-4.6299546228873185E-3</v>
      </c>
      <c r="I16" s="416">
        <f t="shared" si="1"/>
        <v>-2.6240296462289661E-2</v>
      </c>
      <c r="J16" s="417">
        <f>I16/I$30</f>
        <v>-4.4110338501175987E-3</v>
      </c>
      <c r="K16" s="176">
        <f>(I16-D16)/D$30</f>
        <v>-4.6299546228873185E-3</v>
      </c>
    </row>
    <row r="17" spans="1:11" x14ac:dyDescent="0.25">
      <c r="A17" s="415"/>
      <c r="B17" s="415"/>
      <c r="C17" s="415"/>
      <c r="D17" s="416"/>
      <c r="E17" s="417"/>
      <c r="F17" s="416"/>
      <c r="G17" s="417"/>
      <c r="H17" s="176"/>
      <c r="I17" s="416"/>
      <c r="J17" s="417"/>
      <c r="K17" s="176"/>
    </row>
    <row r="18" spans="1:11" x14ac:dyDescent="0.25">
      <c r="A18" s="411" t="s">
        <v>237</v>
      </c>
      <c r="B18" s="411"/>
      <c r="C18" s="411"/>
      <c r="D18" s="412">
        <f>D19+D22+D25</f>
        <v>0.4351276786870017</v>
      </c>
      <c r="E18" s="413">
        <f t="shared" ref="E18:E28" si="2">D18/D$30</f>
        <v>7.6775863046301907E-2</v>
      </c>
      <c r="F18" s="441">
        <f>F19+F22+F25</f>
        <v>0.4985577574525546</v>
      </c>
      <c r="G18" s="442">
        <f t="shared" ref="G18:G28" si="3">F18/F$30</f>
        <v>7.8452704942841997E-2</v>
      </c>
      <c r="H18" s="443">
        <f t="shared" ref="H18:H28" si="4">(F18-D18)/D$30</f>
        <v>1.1191885230135574E-2</v>
      </c>
      <c r="I18" s="412">
        <f>I19+I22+I25</f>
        <v>0.4985577574525546</v>
      </c>
      <c r="J18" s="413">
        <f>I18/I$30</f>
        <v>8.3808319297092468E-2</v>
      </c>
      <c r="K18" s="414">
        <f>(I18-D18)/D$30</f>
        <v>1.1191885230135574E-2</v>
      </c>
    </row>
    <row r="19" spans="1:11" x14ac:dyDescent="0.25">
      <c r="A19" s="434"/>
      <c r="B19" s="435" t="s">
        <v>398</v>
      </c>
      <c r="C19" s="434"/>
      <c r="D19" s="436">
        <f>D20</f>
        <v>0.45877220906900001</v>
      </c>
      <c r="E19" s="437">
        <f t="shared" si="2"/>
        <v>8.0947809156188974E-2</v>
      </c>
      <c r="F19" s="436">
        <f>F20</f>
        <v>0.52763585346825537</v>
      </c>
      <c r="G19" s="437">
        <f t="shared" si="3"/>
        <v>8.3028414081690372E-2</v>
      </c>
      <c r="H19" s="438">
        <f t="shared" si="4"/>
        <v>1.2150607718682E-2</v>
      </c>
      <c r="I19" s="436">
        <f>I20</f>
        <v>0.52763585346825537</v>
      </c>
      <c r="J19" s="437">
        <f>I19/I$30</f>
        <v>8.869639157960485E-2</v>
      </c>
      <c r="K19" s="438">
        <f t="shared" ref="K18:K28" si="5">(I19-D19)/D$30</f>
        <v>1.2150607718682E-2</v>
      </c>
    </row>
    <row r="20" spans="1:11" x14ac:dyDescent="0.25">
      <c r="A20" s="415"/>
      <c r="B20" s="415"/>
      <c r="C20" s="415" t="s">
        <v>238</v>
      </c>
      <c r="D20" s="416">
        <f>'A-Compensações'!E6</f>
        <v>0.45877220906900001</v>
      </c>
      <c r="E20" s="417">
        <f t="shared" si="2"/>
        <v>8.0947809156188974E-2</v>
      </c>
      <c r="F20" s="416">
        <f>'A-Compensações'!F6</f>
        <v>0.52763585346825537</v>
      </c>
      <c r="G20" s="417">
        <f t="shared" si="3"/>
        <v>8.3028414081690372E-2</v>
      </c>
      <c r="H20" s="176">
        <f t="shared" si="4"/>
        <v>1.2150607718682E-2</v>
      </c>
      <c r="I20" s="416">
        <f>F20</f>
        <v>0.52763585346825537</v>
      </c>
      <c r="J20" s="417">
        <f>I20/I$30</f>
        <v>8.869639157960485E-2</v>
      </c>
      <c r="K20" s="176">
        <f t="shared" si="5"/>
        <v>1.2150607718682E-2</v>
      </c>
    </row>
    <row r="21" spans="1:11" x14ac:dyDescent="0.25">
      <c r="A21" s="415"/>
      <c r="B21" s="415"/>
      <c r="C21" s="415"/>
      <c r="D21" s="416"/>
      <c r="E21" s="417"/>
      <c r="F21" s="416"/>
      <c r="G21" s="417"/>
      <c r="H21" s="176"/>
      <c r="I21" s="416"/>
      <c r="J21" s="417"/>
      <c r="K21" s="176"/>
    </row>
    <row r="22" spans="1:11" x14ac:dyDescent="0.25">
      <c r="A22" s="434"/>
      <c r="B22" s="435" t="s">
        <v>399</v>
      </c>
      <c r="C22" s="434"/>
      <c r="D22" s="436">
        <f>D23</f>
        <v>1.19829658143917E-2</v>
      </c>
      <c r="E22" s="437">
        <f t="shared" si="2"/>
        <v>2.1143277877205225E-3</v>
      </c>
      <c r="F22" s="436">
        <f>F23</f>
        <v>1.3403924015382818E-2</v>
      </c>
      <c r="G22" s="437">
        <f t="shared" si="3"/>
        <v>2.1092322406700806E-3</v>
      </c>
      <c r="H22" s="438">
        <f t="shared" si="4"/>
        <v>2.5072018530976651E-4</v>
      </c>
      <c r="I22" s="436">
        <f>I23</f>
        <v>1.3403924015382818E-2</v>
      </c>
      <c r="J22" s="437">
        <f>I22/I$30</f>
        <v>2.2532200671294819E-3</v>
      </c>
      <c r="K22" s="438">
        <f t="shared" si="5"/>
        <v>2.5072018530976651E-4</v>
      </c>
    </row>
    <row r="23" spans="1:11" x14ac:dyDescent="0.25">
      <c r="A23" s="415"/>
      <c r="B23" s="415"/>
      <c r="C23" s="415" t="s">
        <v>239</v>
      </c>
      <c r="D23" s="416">
        <f>'A-Compensações'!E8</f>
        <v>1.19829658143917E-2</v>
      </c>
      <c r="E23" s="417">
        <f t="shared" si="2"/>
        <v>2.1143277877205225E-3</v>
      </c>
      <c r="F23" s="416">
        <f>'A-Compensações'!F8</f>
        <v>1.3403924015382818E-2</v>
      </c>
      <c r="G23" s="417">
        <f t="shared" si="3"/>
        <v>2.1092322406700806E-3</v>
      </c>
      <c r="H23" s="176">
        <f t="shared" si="4"/>
        <v>2.5072018530976651E-4</v>
      </c>
      <c r="I23" s="416">
        <f>F23</f>
        <v>1.3403924015382818E-2</v>
      </c>
      <c r="J23" s="417">
        <f t="shared" ref="J23" si="6">I23/I$30</f>
        <v>2.2532200671294819E-3</v>
      </c>
      <c r="K23" s="176">
        <f t="shared" si="5"/>
        <v>2.5072018530976651E-4</v>
      </c>
    </row>
    <row r="24" spans="1:11" x14ac:dyDescent="0.25">
      <c r="A24" s="415"/>
      <c r="B24" s="415"/>
      <c r="C24" s="415"/>
      <c r="D24" s="416"/>
      <c r="E24" s="417"/>
      <c r="F24" s="416"/>
      <c r="G24" s="417"/>
      <c r="H24" s="176"/>
      <c r="I24" s="416"/>
      <c r="J24" s="417"/>
      <c r="K24" s="176"/>
    </row>
    <row r="25" spans="1:11" x14ac:dyDescent="0.25">
      <c r="A25" s="434"/>
      <c r="B25" s="435" t="s">
        <v>400</v>
      </c>
      <c r="C25" s="434"/>
      <c r="D25" s="439">
        <f>SUM(D26:D28)</f>
        <v>-3.5627496196389996E-2</v>
      </c>
      <c r="E25" s="437">
        <f t="shared" si="2"/>
        <v>-6.2862738976075883E-3</v>
      </c>
      <c r="F25" s="439">
        <f>SUM(F26:F28)</f>
        <v>-4.2482020031083603E-2</v>
      </c>
      <c r="G25" s="437">
        <f t="shared" si="3"/>
        <v>-6.6849413795184512E-3</v>
      </c>
      <c r="H25" s="438">
        <f t="shared" si="4"/>
        <v>-1.2094426738561994E-3</v>
      </c>
      <c r="I25" s="439">
        <f>SUM(I26:I28)</f>
        <v>-4.2482020031083603E-2</v>
      </c>
      <c r="J25" s="437">
        <f>I25/I$30</f>
        <v>-7.1412923496418654E-3</v>
      </c>
      <c r="K25" s="438">
        <f t="shared" si="5"/>
        <v>-1.2094426738561994E-3</v>
      </c>
    </row>
    <row r="26" spans="1:11" x14ac:dyDescent="0.25">
      <c r="A26" s="415"/>
      <c r="B26" s="415"/>
      <c r="C26" s="415" t="s">
        <v>240</v>
      </c>
      <c r="D26" s="416">
        <f>'A-Compensações'!E10</f>
        <v>5.4123558486158019E-2</v>
      </c>
      <c r="E26" s="417">
        <f t="shared" si="2"/>
        <v>9.5498013972603445E-3</v>
      </c>
      <c r="F26" s="416">
        <f>'A-Compensações'!F10</f>
        <v>6.752942591679674E-2</v>
      </c>
      <c r="G26" s="417">
        <f t="shared" si="3"/>
        <v>1.0626383898788568E-2</v>
      </c>
      <c r="H26" s="176">
        <f t="shared" si="4"/>
        <v>2.3653908778622215E-3</v>
      </c>
      <c r="I26" s="416">
        <f>F26</f>
        <v>6.752942591679674E-2</v>
      </c>
      <c r="J26" s="417">
        <f t="shared" ref="J26:J28" si="7">I26/I$30</f>
        <v>1.1351799474753621E-2</v>
      </c>
      <c r="K26" s="176">
        <f t="shared" si="5"/>
        <v>2.3653908778622215E-3</v>
      </c>
    </row>
    <row r="27" spans="1:11" x14ac:dyDescent="0.25">
      <c r="A27" s="415"/>
      <c r="B27" s="415"/>
      <c r="C27" s="415" t="s">
        <v>241</v>
      </c>
      <c r="D27" s="416">
        <f>'A-Compensações'!E11</f>
        <v>1.5612286020981948E-2</v>
      </c>
      <c r="E27" s="417">
        <f t="shared" si="2"/>
        <v>2.7547011879444712E-3</v>
      </c>
      <c r="F27" s="416">
        <f>'A-Compensações'!F11</f>
        <v>1.8689946049945477E-2</v>
      </c>
      <c r="G27" s="417">
        <f t="shared" si="3"/>
        <v>2.9410370231648568E-3</v>
      </c>
      <c r="H27" s="176">
        <f t="shared" si="4"/>
        <v>5.4303602473597368E-4</v>
      </c>
      <c r="I27" s="416">
        <f t="shared" ref="I27:I28" si="8">F27</f>
        <v>1.8689946049945477E-2</v>
      </c>
      <c r="J27" s="417">
        <f t="shared" si="7"/>
        <v>3.1418084319916073E-3</v>
      </c>
      <c r="K27" s="176">
        <f t="shared" si="5"/>
        <v>5.4303602473597368E-4</v>
      </c>
    </row>
    <row r="28" spans="1:11" x14ac:dyDescent="0.25">
      <c r="A28" s="415"/>
      <c r="B28" s="415"/>
      <c r="C28" s="415" t="s">
        <v>242</v>
      </c>
      <c r="D28" s="416">
        <f>'A-Compensações'!E12</f>
        <v>-0.10536334070352996</v>
      </c>
      <c r="E28" s="417">
        <f t="shared" si="2"/>
        <v>-1.8590776482812404E-2</v>
      </c>
      <c r="F28" s="416">
        <f>'A-Compensações'!F12</f>
        <v>-0.12870139199782582</v>
      </c>
      <c r="G28" s="417">
        <f t="shared" si="3"/>
        <v>-2.0252362301471875E-2</v>
      </c>
      <c r="H28" s="176">
        <f t="shared" si="4"/>
        <v>-4.1178695764543961E-3</v>
      </c>
      <c r="I28" s="416">
        <f t="shared" si="8"/>
        <v>-0.12870139199782582</v>
      </c>
      <c r="J28" s="417">
        <f t="shared" si="7"/>
        <v>-2.1634900256387094E-2</v>
      </c>
      <c r="K28" s="176">
        <f t="shared" si="5"/>
        <v>-4.1178695764543961E-3</v>
      </c>
    </row>
    <row r="29" spans="1:11" x14ac:dyDescent="0.25">
      <c r="A29" s="415"/>
      <c r="B29" s="415"/>
      <c r="C29" s="415"/>
      <c r="D29" s="416"/>
      <c r="E29" s="417"/>
      <c r="F29" s="416"/>
      <c r="G29" s="417"/>
      <c r="H29" s="176"/>
      <c r="I29" s="416"/>
      <c r="J29" s="417"/>
      <c r="K29" s="176"/>
    </row>
    <row r="30" spans="1:11" x14ac:dyDescent="0.25">
      <c r="A30" s="20" t="s">
        <v>243</v>
      </c>
      <c r="B30" s="504"/>
      <c r="C30" s="505"/>
      <c r="D30" s="423">
        <f>D5+D10+D13+D18</f>
        <v>5.6675061851741786</v>
      </c>
      <c r="E30" s="424">
        <f>D30/D$30</f>
        <v>1</v>
      </c>
      <c r="F30" s="444">
        <f>F5+F10+F13+F18</f>
        <v>6.3548829554798267</v>
      </c>
      <c r="G30" s="445">
        <f>F30/F$30</f>
        <v>1</v>
      </c>
      <c r="H30" s="446">
        <f>(F30-D30)/D$30</f>
        <v>0.12128381475855823</v>
      </c>
      <c r="I30" s="49">
        <f>I5+I10+I13+I18</f>
        <v>5.9487860111502187</v>
      </c>
      <c r="J30" s="424">
        <f t="shared" ref="J30" si="9">I30/I$30</f>
        <v>1</v>
      </c>
      <c r="K30" s="422">
        <f>(I30-D30)/D$30</f>
        <v>4.9630263609036634E-2</v>
      </c>
    </row>
  </sheetData>
  <mergeCells count="4">
    <mergeCell ref="A4:C4"/>
    <mergeCell ref="B30:C30"/>
    <mergeCell ref="F3:H3"/>
    <mergeCell ref="I3:K3"/>
  </mergeCells>
  <conditionalFormatting sqref="H5:H29">
    <cfRule type="cellIs" dxfId="3" priority="3" operator="lessThan">
      <formula>0</formula>
    </cfRule>
    <cfRule type="cellIs" dxfId="2" priority="4" operator="greaterThan">
      <formula>0</formula>
    </cfRule>
  </conditionalFormatting>
  <conditionalFormatting sqref="K5:K29">
    <cfRule type="cellIs" dxfId="1" priority="1" operator="lessThan">
      <formula>0</formula>
    </cfRule>
    <cfRule type="cellIs" dxfId="0" priority="2" operator="greaterThan">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Introdução_Planilha</vt:lpstr>
      <vt:lpstr>I-Parâmetros</vt:lpstr>
      <vt:lpstr>I-Índices</vt:lpstr>
      <vt:lpstr>I-Mercado</vt:lpstr>
      <vt:lpstr>I-Custos Parcela A</vt:lpstr>
      <vt:lpstr>A-Parcela TB</vt:lpstr>
      <vt:lpstr>A-Parcela TA</vt:lpstr>
      <vt:lpstr>A-Tarifa Financeira TF</vt:lpstr>
      <vt:lpstr>A-Atualiz. C-Diferimento</vt:lpstr>
      <vt:lpstr>A-Atualiz. C-ParcelaA-2020</vt:lpstr>
      <vt:lpstr>A-Atualiz. C-Post.IRT2020</vt:lpstr>
      <vt:lpstr>A-Atualiz. C-IGP-M</vt:lpstr>
      <vt:lpstr>A-Atualiz. C-IR e CSLL</vt:lpstr>
      <vt:lpstr>A-Compensações</vt:lpstr>
      <vt:lpstr>R-IRT-2022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Ricardo Menegazzo</dc:creator>
  <cp:lastModifiedBy>Luciano Ricardo Menegazzo</cp:lastModifiedBy>
  <dcterms:created xsi:type="dcterms:W3CDTF">2019-11-25T15:00:33Z</dcterms:created>
  <dcterms:modified xsi:type="dcterms:W3CDTF">2022-04-18T18:23:48Z</dcterms:modified>
</cp:coreProperties>
</file>