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LRM\Downloads\3-Audiência Pública-Planilhas\3-Audiência Pública\"/>
    </mc:Choice>
  </mc:AlternateContent>
  <xr:revisionPtr revIDLastSave="0" documentId="13_ncr:1_{F8442A21-1A97-41C2-8494-31A6F668A45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Diferimento" sheetId="6" r:id="rId1"/>
    <sheet name="Selic - Bacen" sheetId="2" r:id="rId2"/>
    <sheet name="Volume Faturado" sheetId="3" r:id="rId3"/>
    <sheet name="Dados" sheetId="4" r:id="rId4"/>
  </sheets>
  <definedNames>
    <definedName name="solver_adj" localSheetId="0" hidden="1">Diferimento!$BE$28,Diferimento!$BQ$28,Diferimento!$CC$28,Diferimento!$CO$28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Diferimento!$BE$32</definedName>
    <definedName name="solver_lhs2" localSheetId="0" hidden="1">Diferimento!$BQ$32</definedName>
    <definedName name="solver_lhs3" localSheetId="0" hidden="1">Diferimento!$CC$32</definedName>
    <definedName name="solver_lhs4" localSheetId="0" hidden="1">Diferimento!$CC$32</definedName>
    <definedName name="solver_lhs5" localSheetId="0" hidden="1">Diferimento!$DA$10</definedName>
    <definedName name="solver_lhs6" localSheetId="0" hidden="1">Diferimento!$AG$32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Diferimento!$DA$26</definedName>
    <definedName name="solver_pre" localSheetId="0" hidden="1">0.000001</definedName>
    <definedName name="solver_rbv" localSheetId="0" hidden="1">2</definedName>
    <definedName name="solver_rel1" localSheetId="0" hidden="1">2</definedName>
    <definedName name="solver_rel2" localSheetId="0" hidden="1">2</definedName>
    <definedName name="solver_rel3" localSheetId="0" hidden="1">2</definedName>
    <definedName name="solver_rel4" localSheetId="0" hidden="1">2</definedName>
    <definedName name="solver_rel5" localSheetId="0" hidden="1">2</definedName>
    <definedName name="solver_rel6" localSheetId="0" hidden="1">2</definedName>
    <definedName name="solver_rhs1" localSheetId="0" hidden="1">Diferimento!$BQ$32</definedName>
    <definedName name="solver_rhs2" localSheetId="0" hidden="1">Diferimento!$CC$32</definedName>
    <definedName name="solver_rhs3" localSheetId="0" hidden="1">Diferimento!$CO$32</definedName>
    <definedName name="solver_rhs4" localSheetId="0" hidden="1">Diferimento!$CO$32</definedName>
    <definedName name="solver_rhs5" localSheetId="0" hidden="1">Diferimento!$DA$12</definedName>
    <definedName name="solver_rhs6" localSheetId="0" hidden="1">Diferimento!$AH$32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28" i="6" l="1"/>
  <c r="AS12" i="6"/>
  <c r="BE8" i="6"/>
  <c r="C11" i="4" l="1"/>
  <c r="C10" i="4"/>
  <c r="C9" i="4"/>
  <c r="C8" i="4"/>
  <c r="C7" i="4"/>
  <c r="C6" i="4"/>
  <c r="C5" i="4"/>
  <c r="C4" i="4"/>
  <c r="C3" i="4"/>
  <c r="C17" i="4"/>
  <c r="C16" i="4"/>
  <c r="C15" i="4"/>
  <c r="C14" i="4"/>
  <c r="AW8" i="6" l="1"/>
  <c r="AV8" i="6"/>
  <c r="AU8" i="6"/>
  <c r="AT8" i="6"/>
  <c r="AS8" i="6"/>
  <c r="AR8" i="6"/>
  <c r="AQ8" i="6"/>
  <c r="AP8" i="6"/>
  <c r="AO8" i="6"/>
  <c r="AN8" i="6"/>
  <c r="AM8" i="6"/>
  <c r="B47" i="3"/>
  <c r="AX8" i="6" s="1"/>
  <c r="B48" i="3" l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AN61" i="6"/>
  <c r="AB61" i="6"/>
  <c r="AF51" i="6"/>
  <c r="AF53" i="6" s="1"/>
  <c r="AE51" i="6"/>
  <c r="AE53" i="6" s="1"/>
  <c r="AD51" i="6"/>
  <c r="AD53" i="6" s="1"/>
  <c r="AC51" i="6"/>
  <c r="AC53" i="6" s="1"/>
  <c r="AB51" i="6"/>
  <c r="AB53" i="6" s="1"/>
  <c r="AA51" i="6"/>
  <c r="AA53" i="6" s="1"/>
  <c r="Z51" i="6"/>
  <c r="Z53" i="6" s="1"/>
  <c r="Y51" i="6"/>
  <c r="Y53" i="6" s="1"/>
  <c r="X51" i="6"/>
  <c r="X53" i="6" s="1"/>
  <c r="W51" i="6"/>
  <c r="W53" i="6" s="1"/>
  <c r="V51" i="6"/>
  <c r="V53" i="6" s="1"/>
  <c r="U51" i="6"/>
  <c r="U53" i="6" s="1"/>
  <c r="T51" i="6"/>
  <c r="T53" i="6" s="1"/>
  <c r="T54" i="6" s="1"/>
  <c r="S51" i="6"/>
  <c r="S53" i="6" s="1"/>
  <c r="S54" i="6" s="1"/>
  <c r="R51" i="6"/>
  <c r="R53" i="6" s="1"/>
  <c r="R54" i="6" s="1"/>
  <c r="Q51" i="6"/>
  <c r="Q53" i="6" s="1"/>
  <c r="Q54" i="6" s="1"/>
  <c r="I32" i="6"/>
  <c r="J32" i="6" s="1"/>
  <c r="K32" i="6" s="1"/>
  <c r="L32" i="6" s="1"/>
  <c r="M32" i="6" s="1"/>
  <c r="N32" i="6" s="1"/>
  <c r="O32" i="6" s="1"/>
  <c r="P32" i="6" s="1"/>
  <c r="Q32" i="6" s="1"/>
  <c r="R32" i="6" s="1"/>
  <c r="S32" i="6" s="1"/>
  <c r="T32" i="6" s="1"/>
  <c r="CP28" i="6"/>
  <c r="CQ28" i="6" s="1"/>
  <c r="CR28" i="6" s="1"/>
  <c r="CD28" i="6"/>
  <c r="CE28" i="6" s="1"/>
  <c r="BR28" i="6"/>
  <c r="BS28" i="6" s="1"/>
  <c r="BF28" i="6"/>
  <c r="BG28" i="6" s="1"/>
  <c r="AT28" i="6"/>
  <c r="AU28" i="6" s="1"/>
  <c r="AV28" i="6" s="1"/>
  <c r="AH28" i="6"/>
  <c r="AI28" i="6" s="1"/>
  <c r="AJ28" i="6" s="1"/>
  <c r="V28" i="6"/>
  <c r="W28" i="6" s="1"/>
  <c r="Q28" i="6"/>
  <c r="I12" i="6"/>
  <c r="I30" i="6" s="1"/>
  <c r="J10" i="6"/>
  <c r="K10" i="6" s="1"/>
  <c r="L10" i="6" s="1"/>
  <c r="M10" i="6" s="1"/>
  <c r="N10" i="6" s="1"/>
  <c r="CZ8" i="6"/>
  <c r="DA8" i="6" s="1"/>
  <c r="CY8" i="6"/>
  <c r="CX8" i="6"/>
  <c r="CW8" i="6"/>
  <c r="CV8" i="6"/>
  <c r="CU8" i="6"/>
  <c r="CT8" i="6"/>
  <c r="CS8" i="6"/>
  <c r="CR8" i="6"/>
  <c r="CQ8" i="6"/>
  <c r="CP8" i="6"/>
  <c r="CO8" i="6"/>
  <c r="CN8" i="6"/>
  <c r="CM8" i="6"/>
  <c r="CL8" i="6"/>
  <c r="CK8" i="6"/>
  <c r="CJ8" i="6"/>
  <c r="CI8" i="6"/>
  <c r="CH8" i="6"/>
  <c r="CG8" i="6"/>
  <c r="CF8" i="6"/>
  <c r="CE8" i="6"/>
  <c r="CD8" i="6"/>
  <c r="CC8" i="6"/>
  <c r="CC24" i="6" s="1"/>
  <c r="CC41" i="6" s="1"/>
  <c r="CB8" i="6"/>
  <c r="CA8" i="6"/>
  <c r="BZ8" i="6"/>
  <c r="BY8" i="6"/>
  <c r="BX8" i="6"/>
  <c r="BW8" i="6"/>
  <c r="BV8" i="6"/>
  <c r="BU8" i="6"/>
  <c r="BT8" i="6"/>
  <c r="BS8" i="6"/>
  <c r="BR8" i="6"/>
  <c r="BQ8" i="6"/>
  <c r="BQ24" i="6" s="1"/>
  <c r="BQ41" i="6" s="1"/>
  <c r="BP8" i="6"/>
  <c r="BO8" i="6"/>
  <c r="BN8" i="6"/>
  <c r="BM8" i="6"/>
  <c r="BL8" i="6"/>
  <c r="BK8" i="6"/>
  <c r="BJ8" i="6"/>
  <c r="BI8" i="6"/>
  <c r="BH8" i="6"/>
  <c r="BG8" i="6"/>
  <c r="BF8" i="6"/>
  <c r="BE24" i="6"/>
  <c r="BE41" i="6" s="1"/>
  <c r="BD8" i="6"/>
  <c r="BC8" i="6"/>
  <c r="BB8" i="6"/>
  <c r="BA8" i="6"/>
  <c r="AZ8" i="6"/>
  <c r="AY8" i="6"/>
  <c r="AS24" i="6"/>
  <c r="AS41" i="6" s="1"/>
  <c r="AL8" i="6"/>
  <c r="AK8" i="6"/>
  <c r="AJ8" i="6"/>
  <c r="AI8" i="6"/>
  <c r="AH8" i="6"/>
  <c r="AH24" i="6" s="1"/>
  <c r="AH41" i="6" s="1"/>
  <c r="AG8" i="6"/>
  <c r="AG24" i="6" s="1"/>
  <c r="AG41" i="6" s="1"/>
  <c r="AF8" i="6"/>
  <c r="AE8" i="6"/>
  <c r="AD8" i="6"/>
  <c r="AC8" i="6"/>
  <c r="AB8" i="6"/>
  <c r="AA8" i="6"/>
  <c r="Z8" i="6"/>
  <c r="Y8" i="6"/>
  <c r="X8" i="6"/>
  <c r="W8" i="6"/>
  <c r="V8" i="6"/>
  <c r="V24" i="6" s="1"/>
  <c r="V41" i="6" s="1"/>
  <c r="U8" i="6"/>
  <c r="U24" i="6" s="1"/>
  <c r="U41" i="6" s="1"/>
  <c r="T8" i="6"/>
  <c r="S8" i="6"/>
  <c r="R8" i="6"/>
  <c r="Q8" i="6"/>
  <c r="P8" i="6"/>
  <c r="P24" i="6" s="1"/>
  <c r="P41" i="6" s="1"/>
  <c r="P43" i="6" s="1"/>
  <c r="O8" i="6"/>
  <c r="O24" i="6" s="1"/>
  <c r="O41" i="6" s="1"/>
  <c r="O43" i="6" s="1"/>
  <c r="N8" i="6"/>
  <c r="N24" i="6" s="1"/>
  <c r="N41" i="6" s="1"/>
  <c r="N43" i="6" s="1"/>
  <c r="M8" i="6"/>
  <c r="M24" i="6" s="1"/>
  <c r="M41" i="6" s="1"/>
  <c r="M43" i="6" s="1"/>
  <c r="L8" i="6"/>
  <c r="L24" i="6" s="1"/>
  <c r="L41" i="6" s="1"/>
  <c r="L43" i="6" s="1"/>
  <c r="K8" i="6"/>
  <c r="K24" i="6" s="1"/>
  <c r="K41" i="6" s="1"/>
  <c r="K43" i="6" s="1"/>
  <c r="J8" i="6"/>
  <c r="J24" i="6" s="1"/>
  <c r="J41" i="6" s="1"/>
  <c r="J43" i="6" s="1"/>
  <c r="E2" i="6"/>
  <c r="E3" i="6" s="1"/>
  <c r="J12" i="6" l="1"/>
  <c r="J30" i="6" s="1"/>
  <c r="CD24" i="6"/>
  <c r="CD41" i="6" s="1"/>
  <c r="BF24" i="6"/>
  <c r="BF41" i="6" s="1"/>
  <c r="CP24" i="6"/>
  <c r="CP41" i="6" s="1"/>
  <c r="AT24" i="6"/>
  <c r="AT41" i="6" s="1"/>
  <c r="AU24" i="6"/>
  <c r="AU41" i="6" s="1"/>
  <c r="BR24" i="6"/>
  <c r="BR41" i="6" s="1"/>
  <c r="AN62" i="6"/>
  <c r="AI24" i="6"/>
  <c r="AI41" i="6" s="1"/>
  <c r="CQ24" i="6"/>
  <c r="CQ41" i="6" s="1"/>
  <c r="J14" i="6"/>
  <c r="K12" i="6"/>
  <c r="K30" i="6" s="1"/>
  <c r="N14" i="6"/>
  <c r="O10" i="6"/>
  <c r="P10" i="6" s="1"/>
  <c r="Q10" i="6" s="1"/>
  <c r="R10" i="6" s="1"/>
  <c r="DA24" i="6"/>
  <c r="DA41" i="6" s="1"/>
  <c r="AB64" i="6"/>
  <c r="AN64" i="6"/>
  <c r="CO24" i="6"/>
  <c r="CO41" i="6" s="1"/>
  <c r="K14" i="6"/>
  <c r="O14" i="6"/>
  <c r="J16" i="6"/>
  <c r="AK28" i="6"/>
  <c r="AJ24" i="6"/>
  <c r="AJ41" i="6" s="1"/>
  <c r="BS24" i="6"/>
  <c r="BS41" i="6" s="1"/>
  <c r="BT28" i="6"/>
  <c r="L14" i="6"/>
  <c r="P14" i="6"/>
  <c r="Q24" i="6"/>
  <c r="Q41" i="6" s="1"/>
  <c r="Q43" i="6" s="1"/>
  <c r="CE24" i="6"/>
  <c r="CE41" i="6" s="1"/>
  <c r="CF28" i="6"/>
  <c r="M14" i="6"/>
  <c r="Q14" i="6"/>
  <c r="W24" i="6"/>
  <c r="W41" i="6" s="1"/>
  <c r="X28" i="6"/>
  <c r="AW28" i="6"/>
  <c r="AV24" i="6"/>
  <c r="AV41" i="6" s="1"/>
  <c r="BG24" i="6"/>
  <c r="BG41" i="6" s="1"/>
  <c r="BH28" i="6"/>
  <c r="CS28" i="6"/>
  <c r="CR24" i="6"/>
  <c r="CR41" i="6" s="1"/>
  <c r="R28" i="6"/>
  <c r="S55" i="6"/>
  <c r="W54" i="6"/>
  <c r="W55" i="6" s="1"/>
  <c r="AA54" i="6"/>
  <c r="AA55" i="6" s="1"/>
  <c r="AE54" i="6"/>
  <c r="AE55" i="6" s="1"/>
  <c r="T55" i="6"/>
  <c r="X54" i="6"/>
  <c r="X55" i="6" s="1"/>
  <c r="AB54" i="6"/>
  <c r="AB55" i="6" s="1"/>
  <c r="AF54" i="6"/>
  <c r="AF55" i="6" s="1"/>
  <c r="Q55" i="6"/>
  <c r="U54" i="6"/>
  <c r="U55" i="6" s="1"/>
  <c r="Y54" i="6"/>
  <c r="Y55" i="6" s="1"/>
  <c r="AC54" i="6"/>
  <c r="AC55" i="6" s="1"/>
  <c r="R55" i="6"/>
  <c r="V54" i="6"/>
  <c r="V55" i="6" s="1"/>
  <c r="Z54" i="6"/>
  <c r="Z55" i="6" s="1"/>
  <c r="AD54" i="6"/>
  <c r="AD55" i="6" s="1"/>
  <c r="AG51" i="6"/>
  <c r="L12" i="6" l="1"/>
  <c r="L16" i="6" s="1"/>
  <c r="K16" i="6"/>
  <c r="K18" i="6" s="1"/>
  <c r="K37" i="6" s="1"/>
  <c r="J18" i="6"/>
  <c r="J37" i="6" s="1"/>
  <c r="Y28" i="6"/>
  <c r="X24" i="6"/>
  <c r="X41" i="6" s="1"/>
  <c r="L18" i="6"/>
  <c r="L37" i="6" s="1"/>
  <c r="AL28" i="6"/>
  <c r="AK24" i="6"/>
  <c r="AK41" i="6" s="1"/>
  <c r="CT28" i="6"/>
  <c r="CS24" i="6"/>
  <c r="CS41" i="6" s="1"/>
  <c r="BU28" i="6"/>
  <c r="BT24" i="6"/>
  <c r="BT41" i="6" s="1"/>
  <c r="L30" i="6"/>
  <c r="M12" i="6"/>
  <c r="AN65" i="6"/>
  <c r="AH51" i="6"/>
  <c r="AG53" i="6"/>
  <c r="AG54" i="6" s="1"/>
  <c r="AG55" i="6" s="1"/>
  <c r="AG49" i="6"/>
  <c r="BI28" i="6"/>
  <c r="BH24" i="6"/>
  <c r="BH41" i="6" s="1"/>
  <c r="R24" i="6"/>
  <c r="R41" i="6" s="1"/>
  <c r="R43" i="6" s="1"/>
  <c r="S28" i="6"/>
  <c r="AX28" i="6"/>
  <c r="AW24" i="6"/>
  <c r="AW41" i="6" s="1"/>
  <c r="CG28" i="6"/>
  <c r="CF24" i="6"/>
  <c r="CF41" i="6" s="1"/>
  <c r="S10" i="6"/>
  <c r="R14" i="6"/>
  <c r="CH28" i="6" l="1"/>
  <c r="CG24" i="6"/>
  <c r="CG41" i="6" s="1"/>
  <c r="AY28" i="6"/>
  <c r="AX24" i="6"/>
  <c r="AX41" i="6" s="1"/>
  <c r="AI51" i="6"/>
  <c r="AH53" i="6"/>
  <c r="AH54" i="6" s="1"/>
  <c r="AH55" i="6" s="1"/>
  <c r="AH49" i="6"/>
  <c r="BI24" i="6"/>
  <c r="BI41" i="6" s="1"/>
  <c r="BJ28" i="6"/>
  <c r="S24" i="6"/>
  <c r="S41" i="6" s="1"/>
  <c r="S43" i="6" s="1"/>
  <c r="T28" i="6"/>
  <c r="T24" i="6" s="1"/>
  <c r="T41" i="6" s="1"/>
  <c r="T43" i="6" s="1"/>
  <c r="BV28" i="6"/>
  <c r="BU24" i="6"/>
  <c r="BU41" i="6" s="1"/>
  <c r="CU28" i="6"/>
  <c r="CT24" i="6"/>
  <c r="CT41" i="6" s="1"/>
  <c r="AM28" i="6"/>
  <c r="AL24" i="6"/>
  <c r="AL41" i="6" s="1"/>
  <c r="Z28" i="6"/>
  <c r="Y24" i="6"/>
  <c r="Y41" i="6" s="1"/>
  <c r="T10" i="6"/>
  <c r="S14" i="6"/>
  <c r="M30" i="6"/>
  <c r="M16" i="6"/>
  <c r="M18" i="6" s="1"/>
  <c r="M37" i="6" s="1"/>
  <c r="N12" i="6"/>
  <c r="N30" i="6" l="1"/>
  <c r="O12" i="6"/>
  <c r="N16" i="6"/>
  <c r="N18" i="6" s="1"/>
  <c r="N37" i="6" s="1"/>
  <c r="AZ28" i="6"/>
  <c r="AY24" i="6"/>
  <c r="AY41" i="6" s="1"/>
  <c r="U10" i="6"/>
  <c r="T14" i="6"/>
  <c r="AM24" i="6"/>
  <c r="AM41" i="6" s="1"/>
  <c r="AN28" i="6"/>
  <c r="BV24" i="6"/>
  <c r="BV41" i="6" s="1"/>
  <c r="BW28" i="6"/>
  <c r="AJ51" i="6"/>
  <c r="AI53" i="6"/>
  <c r="AI54" i="6" s="1"/>
  <c r="AI55" i="6" s="1"/>
  <c r="AI49" i="6"/>
  <c r="BJ24" i="6"/>
  <c r="BJ41" i="6" s="1"/>
  <c r="BK28" i="6"/>
  <c r="CI28" i="6"/>
  <c r="CH24" i="6"/>
  <c r="CH41" i="6" s="1"/>
  <c r="Z24" i="6"/>
  <c r="Z41" i="6" s="1"/>
  <c r="AA28" i="6"/>
  <c r="CV28" i="6"/>
  <c r="CU24" i="6"/>
  <c r="CU41" i="6" s="1"/>
  <c r="AO28" i="6" l="1"/>
  <c r="AN24" i="6"/>
  <c r="AN41" i="6" s="1"/>
  <c r="CW28" i="6"/>
  <c r="CV24" i="6"/>
  <c r="CV41" i="6" s="1"/>
  <c r="CI24" i="6"/>
  <c r="CI41" i="6" s="1"/>
  <c r="CJ28" i="6"/>
  <c r="AJ53" i="6"/>
  <c r="AJ54" i="6" s="1"/>
  <c r="AJ55" i="6" s="1"/>
  <c r="AJ49" i="6"/>
  <c r="AK51" i="6"/>
  <c r="BA28" i="6"/>
  <c r="AZ24" i="6"/>
  <c r="AZ41" i="6" s="1"/>
  <c r="AA24" i="6"/>
  <c r="AA41" i="6" s="1"/>
  <c r="AB28" i="6"/>
  <c r="BK24" i="6"/>
  <c r="BK41" i="6" s="1"/>
  <c r="BL28" i="6"/>
  <c r="BW24" i="6"/>
  <c r="BW41" i="6" s="1"/>
  <c r="BX28" i="6"/>
  <c r="O30" i="6"/>
  <c r="P12" i="6"/>
  <c r="O16" i="6"/>
  <c r="O18" i="6" s="1"/>
  <c r="O37" i="6" s="1"/>
  <c r="V10" i="6"/>
  <c r="U14" i="6"/>
  <c r="AP28" i="6" l="1"/>
  <c r="AO24" i="6"/>
  <c r="AO41" i="6" s="1"/>
  <c r="W10" i="6"/>
  <c r="V14" i="6"/>
  <c r="BY28" i="6"/>
  <c r="BX24" i="6"/>
  <c r="BX41" i="6" s="1"/>
  <c r="AC28" i="6"/>
  <c r="AB24" i="6"/>
  <c r="AB41" i="6" s="1"/>
  <c r="BB28" i="6"/>
  <c r="BA24" i="6"/>
  <c r="BA41" i="6" s="1"/>
  <c r="CX28" i="6"/>
  <c r="CW24" i="6"/>
  <c r="CW41" i="6" s="1"/>
  <c r="P30" i="6"/>
  <c r="Q12" i="6"/>
  <c r="P16" i="6"/>
  <c r="P18" i="6" s="1"/>
  <c r="P37" i="6" s="1"/>
  <c r="CK28" i="6"/>
  <c r="CJ24" i="6"/>
  <c r="CJ41" i="6" s="1"/>
  <c r="BM28" i="6"/>
  <c r="BL24" i="6"/>
  <c r="BL41" i="6" s="1"/>
  <c r="AL51" i="6"/>
  <c r="AK53" i="6"/>
  <c r="AK54" i="6" s="1"/>
  <c r="AK55" i="6" s="1"/>
  <c r="AK49" i="6"/>
  <c r="BM24" i="6" l="1"/>
  <c r="BM41" i="6" s="1"/>
  <c r="BN28" i="6"/>
  <c r="AD28" i="6"/>
  <c r="AC24" i="6"/>
  <c r="AC41" i="6" s="1"/>
  <c r="X10" i="6"/>
  <c r="W14" i="6"/>
  <c r="AM51" i="6"/>
  <c r="AL53" i="6"/>
  <c r="AL54" i="6" s="1"/>
  <c r="AL55" i="6" s="1"/>
  <c r="AL49" i="6"/>
  <c r="CL28" i="6"/>
  <c r="CK24" i="6"/>
  <c r="CK41" i="6" s="1"/>
  <c r="Q30" i="6"/>
  <c r="Q56" i="6" s="1"/>
  <c r="Q57" i="6" s="1"/>
  <c r="Q59" i="6" s="1"/>
  <c r="R12" i="6"/>
  <c r="Q16" i="6"/>
  <c r="Q18" i="6" s="1"/>
  <c r="Q37" i="6" s="1"/>
  <c r="BC28" i="6"/>
  <c r="BB24" i="6"/>
  <c r="BB41" i="6" s="1"/>
  <c r="BZ28" i="6"/>
  <c r="BY24" i="6"/>
  <c r="BY41" i="6" s="1"/>
  <c r="AQ28" i="6"/>
  <c r="AP24" i="6"/>
  <c r="AP41" i="6" s="1"/>
  <c r="CY28" i="6"/>
  <c r="CX24" i="6"/>
  <c r="CX41" i="6" s="1"/>
  <c r="Y10" i="6" l="1"/>
  <c r="X14" i="6"/>
  <c r="BD28" i="6"/>
  <c r="BD24" i="6" s="1"/>
  <c r="BD41" i="6" s="1"/>
  <c r="BC24" i="6"/>
  <c r="BC41" i="6" s="1"/>
  <c r="CZ28" i="6"/>
  <c r="CZ24" i="6" s="1"/>
  <c r="CZ41" i="6" s="1"/>
  <c r="CY24" i="6"/>
  <c r="CY41" i="6" s="1"/>
  <c r="AN51" i="6"/>
  <c r="AM53" i="6"/>
  <c r="AM54" i="6" s="1"/>
  <c r="AM55" i="6" s="1"/>
  <c r="AM49" i="6"/>
  <c r="BN24" i="6"/>
  <c r="BN41" i="6" s="1"/>
  <c r="BO28" i="6"/>
  <c r="AQ24" i="6"/>
  <c r="AQ41" i="6" s="1"/>
  <c r="AR28" i="6"/>
  <c r="AR24" i="6" s="1"/>
  <c r="AR41" i="6" s="1"/>
  <c r="BZ24" i="6"/>
  <c r="BZ41" i="6" s="1"/>
  <c r="CA28" i="6"/>
  <c r="CM28" i="6"/>
  <c r="CL24" i="6"/>
  <c r="CL41" i="6" s="1"/>
  <c r="AD24" i="6"/>
  <c r="AD41" i="6" s="1"/>
  <c r="AE28" i="6"/>
  <c r="R30" i="6"/>
  <c r="R56" i="6" s="1"/>
  <c r="R57" i="6" s="1"/>
  <c r="R59" i="6" s="1"/>
  <c r="S12" i="6"/>
  <c r="R16" i="6"/>
  <c r="R18" i="6" s="1"/>
  <c r="R37" i="6" s="1"/>
  <c r="Z10" i="6" l="1"/>
  <c r="Y14" i="6"/>
  <c r="S30" i="6"/>
  <c r="S56" i="6" s="1"/>
  <c r="S57" i="6" s="1"/>
  <c r="S59" i="6" s="1"/>
  <c r="T12" i="6"/>
  <c r="S16" i="6"/>
  <c r="S18" i="6" s="1"/>
  <c r="S37" i="6" s="1"/>
  <c r="CM24" i="6"/>
  <c r="CM41" i="6" s="1"/>
  <c r="CN28" i="6"/>
  <c r="CN24" i="6" s="1"/>
  <c r="CN41" i="6" s="1"/>
  <c r="AE24" i="6"/>
  <c r="AE41" i="6" s="1"/>
  <c r="AF28" i="6"/>
  <c r="AF24" i="6" s="1"/>
  <c r="AF41" i="6" s="1"/>
  <c r="CA24" i="6"/>
  <c r="CA41" i="6" s="1"/>
  <c r="CB28" i="6"/>
  <c r="CB24" i="6" s="1"/>
  <c r="CB41" i="6" s="1"/>
  <c r="BO24" i="6"/>
  <c r="BO41" i="6" s="1"/>
  <c r="BP28" i="6"/>
  <c r="BP24" i="6" s="1"/>
  <c r="BP41" i="6" s="1"/>
  <c r="AN53" i="6"/>
  <c r="AN54" i="6" s="1"/>
  <c r="AN55" i="6" s="1"/>
  <c r="AN49" i="6"/>
  <c r="AO51" i="6"/>
  <c r="T30" i="6" l="1"/>
  <c r="T56" i="6" s="1"/>
  <c r="T57" i="6" s="1"/>
  <c r="T59" i="6" s="1"/>
  <c r="U12" i="6"/>
  <c r="T16" i="6"/>
  <c r="T18" i="6" s="1"/>
  <c r="T37" i="6" s="1"/>
  <c r="Z14" i="6"/>
  <c r="AA10" i="6"/>
  <c r="AP51" i="6"/>
  <c r="AO49" i="6"/>
  <c r="U30" i="6" l="1"/>
  <c r="V12" i="6"/>
  <c r="U16" i="6"/>
  <c r="U18" i="6" s="1"/>
  <c r="U37" i="6" s="1"/>
  <c r="AB10" i="6"/>
  <c r="AA14" i="6"/>
  <c r="AQ51" i="6"/>
  <c r="AP49" i="6"/>
  <c r="AR51" i="6" l="1"/>
  <c r="AR49" i="6" s="1"/>
  <c r="AQ49" i="6"/>
  <c r="V30" i="6"/>
  <c r="V56" i="6" s="1"/>
  <c r="V57" i="6" s="1"/>
  <c r="V59" i="6" s="1"/>
  <c r="W12" i="6"/>
  <c r="V16" i="6"/>
  <c r="V18" i="6" s="1"/>
  <c r="V37" i="6" s="1"/>
  <c r="U56" i="6"/>
  <c r="U57" i="6" s="1"/>
  <c r="U59" i="6" s="1"/>
  <c r="U32" i="6"/>
  <c r="V32" i="6" s="1"/>
  <c r="W32" i="6" s="1"/>
  <c r="X32" i="6" s="1"/>
  <c r="Y32" i="6" s="1"/>
  <c r="Z32" i="6" s="1"/>
  <c r="AA32" i="6" s="1"/>
  <c r="AB32" i="6" s="1"/>
  <c r="AC32" i="6" s="1"/>
  <c r="AD32" i="6" s="1"/>
  <c r="AE32" i="6" s="1"/>
  <c r="AF32" i="6" s="1"/>
  <c r="AC10" i="6"/>
  <c r="AB14" i="6"/>
  <c r="AD10" i="6" l="1"/>
  <c r="AC14" i="6"/>
  <c r="W30" i="6"/>
  <c r="W56" i="6" s="1"/>
  <c r="W57" i="6" s="1"/>
  <c r="W59" i="6" s="1"/>
  <c r="X12" i="6"/>
  <c r="W16" i="6"/>
  <c r="W18" i="6" s="1"/>
  <c r="W37" i="6" s="1"/>
  <c r="X30" i="6" l="1"/>
  <c r="X56" i="6" s="1"/>
  <c r="X57" i="6" s="1"/>
  <c r="X59" i="6" s="1"/>
  <c r="Y12" i="6"/>
  <c r="X16" i="6"/>
  <c r="X18" i="6" s="1"/>
  <c r="X37" i="6" s="1"/>
  <c r="AE10" i="6"/>
  <c r="AD14" i="6"/>
  <c r="Y30" i="6" l="1"/>
  <c r="Y56" i="6" s="1"/>
  <c r="Y57" i="6" s="1"/>
  <c r="Y59" i="6" s="1"/>
  <c r="Y16" i="6"/>
  <c r="Y18" i="6" s="1"/>
  <c r="Y37" i="6" s="1"/>
  <c r="Z12" i="6"/>
  <c r="AF10" i="6"/>
  <c r="AE14" i="6"/>
  <c r="AG10" i="6" l="1"/>
  <c r="AF14" i="6"/>
  <c r="Z30" i="6"/>
  <c r="Z56" i="6" s="1"/>
  <c r="Z57" i="6" s="1"/>
  <c r="Z59" i="6" s="1"/>
  <c r="AA12" i="6"/>
  <c r="Z16" i="6"/>
  <c r="Z18" i="6" s="1"/>
  <c r="Z37" i="6" s="1"/>
  <c r="AH10" i="6" l="1"/>
  <c r="AG14" i="6"/>
  <c r="AA30" i="6"/>
  <c r="AA56" i="6" s="1"/>
  <c r="AA57" i="6" s="1"/>
  <c r="AA59" i="6" s="1"/>
  <c r="AB12" i="6"/>
  <c r="AA16" i="6"/>
  <c r="AA18" i="6" s="1"/>
  <c r="AA37" i="6" s="1"/>
  <c r="AI10" i="6" l="1"/>
  <c r="AH14" i="6"/>
  <c r="AB30" i="6"/>
  <c r="AB56" i="6" s="1"/>
  <c r="AB57" i="6" s="1"/>
  <c r="AB59" i="6" s="1"/>
  <c r="AB62" i="6" s="1"/>
  <c r="AB63" i="6" s="1"/>
  <c r="AC12" i="6"/>
  <c r="AB16" i="6"/>
  <c r="AB18" i="6" s="1"/>
  <c r="AB37" i="6" s="1"/>
  <c r="AJ10" i="6" l="1"/>
  <c r="AI14" i="6"/>
  <c r="AC30" i="6"/>
  <c r="AC56" i="6" s="1"/>
  <c r="AC57" i="6" s="1"/>
  <c r="AC59" i="6" s="1"/>
  <c r="AD12" i="6"/>
  <c r="AC16" i="6"/>
  <c r="AC18" i="6" s="1"/>
  <c r="AC37" i="6" s="1"/>
  <c r="AK10" i="6" l="1"/>
  <c r="AJ14" i="6"/>
  <c r="AD30" i="6"/>
  <c r="AD56" i="6" s="1"/>
  <c r="AD57" i="6" s="1"/>
  <c r="AD59" i="6" s="1"/>
  <c r="AE12" i="6"/>
  <c r="AD16" i="6"/>
  <c r="AD18" i="6" s="1"/>
  <c r="AD37" i="6" s="1"/>
  <c r="AL10" i="6" l="1"/>
  <c r="AK14" i="6"/>
  <c r="AE30" i="6"/>
  <c r="AE56" i="6" s="1"/>
  <c r="AE57" i="6" s="1"/>
  <c r="AE59" i="6" s="1"/>
  <c r="AF12" i="6"/>
  <c r="AE16" i="6"/>
  <c r="AE18" i="6" s="1"/>
  <c r="AE37" i="6" s="1"/>
  <c r="AL14" i="6" l="1"/>
  <c r="AM10" i="6"/>
  <c r="AF30" i="6"/>
  <c r="AF56" i="6" s="1"/>
  <c r="AF57" i="6" s="1"/>
  <c r="AF59" i="6" s="1"/>
  <c r="AG12" i="6"/>
  <c r="AF16" i="6"/>
  <c r="AF18" i="6" s="1"/>
  <c r="AF37" i="6" s="1"/>
  <c r="AN10" i="6" l="1"/>
  <c r="AM14" i="6"/>
  <c r="AG30" i="6"/>
  <c r="AH12" i="6"/>
  <c r="AG16" i="6"/>
  <c r="AG18" i="6" s="1"/>
  <c r="AG37" i="6" s="1"/>
  <c r="AH30" i="6" l="1"/>
  <c r="AH56" i="6" s="1"/>
  <c r="AH57" i="6" s="1"/>
  <c r="AH59" i="6" s="1"/>
  <c r="AI12" i="6"/>
  <c r="AH16" i="6"/>
  <c r="AH18" i="6" s="1"/>
  <c r="AH37" i="6" s="1"/>
  <c r="AO10" i="6"/>
  <c r="AN14" i="6"/>
  <c r="AG56" i="6"/>
  <c r="AG57" i="6" s="1"/>
  <c r="AG59" i="6" s="1"/>
  <c r="AG32" i="6"/>
  <c r="AH32" i="6" s="1"/>
  <c r="AI32" i="6" s="1"/>
  <c r="AJ32" i="6" s="1"/>
  <c r="AK32" i="6" s="1"/>
  <c r="AL32" i="6" s="1"/>
  <c r="AM32" i="6" s="1"/>
  <c r="AN32" i="6" s="1"/>
  <c r="AO32" i="6" s="1"/>
  <c r="AP32" i="6" s="1"/>
  <c r="AQ32" i="6" s="1"/>
  <c r="AR32" i="6" s="1"/>
  <c r="AI30" i="6" l="1"/>
  <c r="AI56" i="6" s="1"/>
  <c r="AI57" i="6" s="1"/>
  <c r="AI59" i="6" s="1"/>
  <c r="AJ12" i="6"/>
  <c r="AI16" i="6"/>
  <c r="AI18" i="6" s="1"/>
  <c r="AI37" i="6" s="1"/>
  <c r="AP10" i="6"/>
  <c r="AO14" i="6"/>
  <c r="AJ30" i="6" l="1"/>
  <c r="AJ56" i="6" s="1"/>
  <c r="AJ57" i="6" s="1"/>
  <c r="AJ59" i="6" s="1"/>
  <c r="AK12" i="6"/>
  <c r="AJ16" i="6"/>
  <c r="AJ18" i="6" s="1"/>
  <c r="AJ37" i="6" s="1"/>
  <c r="AQ10" i="6"/>
  <c r="AP14" i="6"/>
  <c r="AK30" i="6" l="1"/>
  <c r="AK56" i="6" s="1"/>
  <c r="AK57" i="6" s="1"/>
  <c r="AK59" i="6" s="1"/>
  <c r="AK16" i="6"/>
  <c r="AK18" i="6" s="1"/>
  <c r="AK37" i="6" s="1"/>
  <c r="AL12" i="6"/>
  <c r="AR10" i="6"/>
  <c r="AQ14" i="6"/>
  <c r="AL30" i="6" l="1"/>
  <c r="AL56" i="6" s="1"/>
  <c r="AL57" i="6" s="1"/>
  <c r="AL59" i="6" s="1"/>
  <c r="AM12" i="6"/>
  <c r="AL16" i="6"/>
  <c r="AL18" i="6" s="1"/>
  <c r="AL37" i="6" s="1"/>
  <c r="AS10" i="6"/>
  <c r="AR14" i="6"/>
  <c r="AM30" i="6" l="1"/>
  <c r="AM56" i="6" s="1"/>
  <c r="AM57" i="6" s="1"/>
  <c r="AM59" i="6" s="1"/>
  <c r="AN12" i="6"/>
  <c r="AM16" i="6"/>
  <c r="AM18" i="6" s="1"/>
  <c r="AM37" i="6" s="1"/>
  <c r="AT10" i="6"/>
  <c r="AS14" i="6"/>
  <c r="AN30" i="6" l="1"/>
  <c r="AN56" i="6" s="1"/>
  <c r="AN57" i="6" s="1"/>
  <c r="AN59" i="6" s="1"/>
  <c r="AO12" i="6"/>
  <c r="AN16" i="6"/>
  <c r="AN18" i="6" s="1"/>
  <c r="AN37" i="6" s="1"/>
  <c r="AU10" i="6"/>
  <c r="AT14" i="6"/>
  <c r="AO30" i="6" l="1"/>
  <c r="AO16" i="6"/>
  <c r="AO18" i="6" s="1"/>
  <c r="AO37" i="6" s="1"/>
  <c r="AP12" i="6"/>
  <c r="AV10" i="6"/>
  <c r="AU14" i="6"/>
  <c r="AP30" i="6" l="1"/>
  <c r="AQ12" i="6"/>
  <c r="AP16" i="6"/>
  <c r="AP18" i="6" s="1"/>
  <c r="AP37" i="6" s="1"/>
  <c r="AW10" i="6"/>
  <c r="AV14" i="6"/>
  <c r="AQ30" i="6" l="1"/>
  <c r="AR12" i="6"/>
  <c r="AQ16" i="6"/>
  <c r="AQ18" i="6" s="1"/>
  <c r="AQ37" i="6" s="1"/>
  <c r="AX10" i="6"/>
  <c r="AW14" i="6"/>
  <c r="AR30" i="6" l="1"/>
  <c r="AR16" i="6"/>
  <c r="AR18" i="6" s="1"/>
  <c r="AR37" i="6" s="1"/>
  <c r="AX14" i="6"/>
  <c r="AY10" i="6"/>
  <c r="AS30" i="6" l="1"/>
  <c r="AS32" i="6" s="1"/>
  <c r="AT32" i="6" s="1"/>
  <c r="AU32" i="6" s="1"/>
  <c r="AV32" i="6" s="1"/>
  <c r="AW32" i="6" s="1"/>
  <c r="AX32" i="6" s="1"/>
  <c r="AY32" i="6" s="1"/>
  <c r="AZ32" i="6" s="1"/>
  <c r="BA32" i="6" s="1"/>
  <c r="BB32" i="6" s="1"/>
  <c r="BC32" i="6" s="1"/>
  <c r="BD32" i="6" s="1"/>
  <c r="AS16" i="6"/>
  <c r="AS18" i="6" s="1"/>
  <c r="AS37" i="6" s="1"/>
  <c r="AT12" i="6"/>
  <c r="AZ10" i="6"/>
  <c r="AY14" i="6"/>
  <c r="BA10" i="6" l="1"/>
  <c r="AZ14" i="6"/>
  <c r="AT30" i="6"/>
  <c r="AU12" i="6"/>
  <c r="AT16" i="6"/>
  <c r="AT18" i="6" s="1"/>
  <c r="AT37" i="6" s="1"/>
  <c r="BB10" i="6" l="1"/>
  <c r="BA14" i="6"/>
  <c r="AU30" i="6"/>
  <c r="AV12" i="6"/>
  <c r="AU16" i="6"/>
  <c r="AU18" i="6" s="1"/>
  <c r="AU37" i="6" s="1"/>
  <c r="BC10" i="6" l="1"/>
  <c r="BB14" i="6"/>
  <c r="AV30" i="6"/>
  <c r="AW12" i="6"/>
  <c r="AV16" i="6"/>
  <c r="AV18" i="6" s="1"/>
  <c r="AV37" i="6" s="1"/>
  <c r="BD10" i="6" l="1"/>
  <c r="BC14" i="6"/>
  <c r="AW30" i="6"/>
  <c r="AW16" i="6"/>
  <c r="AW18" i="6" s="1"/>
  <c r="AW37" i="6" s="1"/>
  <c r="AX12" i="6"/>
  <c r="AX30" i="6" l="1"/>
  <c r="AY12" i="6"/>
  <c r="AX16" i="6"/>
  <c r="AX18" i="6" s="1"/>
  <c r="AX37" i="6" s="1"/>
  <c r="BE10" i="6"/>
  <c r="BD14" i="6"/>
  <c r="AY30" i="6" l="1"/>
  <c r="AZ12" i="6"/>
  <c r="AY16" i="6"/>
  <c r="AY18" i="6" s="1"/>
  <c r="AY37" i="6" s="1"/>
  <c r="BF10" i="6"/>
  <c r="BE14" i="6"/>
  <c r="AZ30" i="6" l="1"/>
  <c r="BA12" i="6"/>
  <c r="AZ16" i="6"/>
  <c r="AZ18" i="6" s="1"/>
  <c r="AZ37" i="6" s="1"/>
  <c r="BG10" i="6"/>
  <c r="BF14" i="6"/>
  <c r="BA30" i="6" l="1"/>
  <c r="BA16" i="6"/>
  <c r="BA18" i="6" s="1"/>
  <c r="BA37" i="6" s="1"/>
  <c r="BB12" i="6"/>
  <c r="BH10" i="6"/>
  <c r="BG14" i="6"/>
  <c r="BB30" i="6" l="1"/>
  <c r="BC12" i="6"/>
  <c r="BB16" i="6"/>
  <c r="BB18" i="6" s="1"/>
  <c r="BB37" i="6" s="1"/>
  <c r="BI10" i="6"/>
  <c r="BH14" i="6"/>
  <c r="BC30" i="6" l="1"/>
  <c r="BD12" i="6"/>
  <c r="BC16" i="6"/>
  <c r="BC18" i="6" s="1"/>
  <c r="BC37" i="6" s="1"/>
  <c r="BJ10" i="6"/>
  <c r="BI14" i="6"/>
  <c r="BD30" i="6" l="1"/>
  <c r="BE12" i="6"/>
  <c r="BD16" i="6"/>
  <c r="BD18" i="6" s="1"/>
  <c r="BD37" i="6" s="1"/>
  <c r="BJ14" i="6"/>
  <c r="BK10" i="6"/>
  <c r="BL10" i="6" l="1"/>
  <c r="BK14" i="6"/>
  <c r="BE30" i="6"/>
  <c r="BE32" i="6" s="1"/>
  <c r="BF32" i="6" s="1"/>
  <c r="BG32" i="6" s="1"/>
  <c r="BH32" i="6" s="1"/>
  <c r="BI32" i="6" s="1"/>
  <c r="BJ32" i="6" s="1"/>
  <c r="BK32" i="6" s="1"/>
  <c r="BL32" i="6" s="1"/>
  <c r="BM32" i="6" s="1"/>
  <c r="BN32" i="6" s="1"/>
  <c r="BO32" i="6" s="1"/>
  <c r="BP32" i="6" s="1"/>
  <c r="BE16" i="6"/>
  <c r="BF12" i="6"/>
  <c r="BE18" i="6" l="1"/>
  <c r="BE37" i="6" s="1"/>
  <c r="BF30" i="6"/>
  <c r="BG12" i="6"/>
  <c r="BF16" i="6"/>
  <c r="BF18" i="6" s="1"/>
  <c r="BF37" i="6" s="1"/>
  <c r="BM10" i="6"/>
  <c r="BL14" i="6"/>
  <c r="BG30" i="6" l="1"/>
  <c r="BH12" i="6"/>
  <c r="BG16" i="6"/>
  <c r="BG18" i="6" s="1"/>
  <c r="BG37" i="6" s="1"/>
  <c r="BN10" i="6"/>
  <c r="BM14" i="6"/>
  <c r="BO10" i="6" l="1"/>
  <c r="BN14" i="6"/>
  <c r="BH30" i="6"/>
  <c r="BI12" i="6"/>
  <c r="BH16" i="6"/>
  <c r="BH18" i="6" s="1"/>
  <c r="BH37" i="6" s="1"/>
  <c r="BI30" i="6" l="1"/>
  <c r="BI16" i="6"/>
  <c r="BI18" i="6" s="1"/>
  <c r="BI37" i="6" s="1"/>
  <c r="BJ12" i="6"/>
  <c r="BP10" i="6"/>
  <c r="BO14" i="6"/>
  <c r="BJ30" i="6" l="1"/>
  <c r="BK12" i="6"/>
  <c r="BJ16" i="6"/>
  <c r="BJ18" i="6" s="1"/>
  <c r="BJ37" i="6" s="1"/>
  <c r="BQ10" i="6"/>
  <c r="BP14" i="6"/>
  <c r="BK30" i="6" l="1"/>
  <c r="BL12" i="6"/>
  <c r="BK16" i="6"/>
  <c r="BK18" i="6" s="1"/>
  <c r="BK37" i="6" s="1"/>
  <c r="BR10" i="6"/>
  <c r="BQ14" i="6"/>
  <c r="BL30" i="6" l="1"/>
  <c r="BM12" i="6"/>
  <c r="BL16" i="6"/>
  <c r="BL18" i="6" s="1"/>
  <c r="BL37" i="6" s="1"/>
  <c r="BS10" i="6"/>
  <c r="BR14" i="6"/>
  <c r="BM30" i="6" l="1"/>
  <c r="BN12" i="6"/>
  <c r="BM16" i="6"/>
  <c r="BM18" i="6" s="1"/>
  <c r="BM37" i="6" s="1"/>
  <c r="BT10" i="6"/>
  <c r="BS14" i="6"/>
  <c r="BN30" i="6" l="1"/>
  <c r="BO12" i="6"/>
  <c r="BN16" i="6"/>
  <c r="BN18" i="6" s="1"/>
  <c r="BN37" i="6" s="1"/>
  <c r="BU10" i="6"/>
  <c r="BT14" i="6"/>
  <c r="BO30" i="6" l="1"/>
  <c r="BP12" i="6"/>
  <c r="BO16" i="6"/>
  <c r="BO18" i="6" s="1"/>
  <c r="BO37" i="6" s="1"/>
  <c r="BV10" i="6"/>
  <c r="BU14" i="6"/>
  <c r="BP30" i="6" l="1"/>
  <c r="BQ12" i="6"/>
  <c r="BP16" i="6"/>
  <c r="BP18" i="6" s="1"/>
  <c r="BP37" i="6" s="1"/>
  <c r="BV14" i="6"/>
  <c r="BW10" i="6"/>
  <c r="BQ30" i="6" l="1"/>
  <c r="BQ32" i="6" s="1"/>
  <c r="BR32" i="6" s="1"/>
  <c r="BS32" i="6" s="1"/>
  <c r="BT32" i="6" s="1"/>
  <c r="BU32" i="6" s="1"/>
  <c r="BV32" i="6" s="1"/>
  <c r="BW32" i="6" s="1"/>
  <c r="BX32" i="6" s="1"/>
  <c r="BY32" i="6" s="1"/>
  <c r="BZ32" i="6" s="1"/>
  <c r="CA32" i="6" s="1"/>
  <c r="CB32" i="6" s="1"/>
  <c r="BQ16" i="6"/>
  <c r="BQ18" i="6" s="1"/>
  <c r="BQ37" i="6" s="1"/>
  <c r="BR12" i="6"/>
  <c r="BX10" i="6"/>
  <c r="BW14" i="6"/>
  <c r="BY10" i="6" l="1"/>
  <c r="BX14" i="6"/>
  <c r="BR30" i="6"/>
  <c r="BS12" i="6"/>
  <c r="BR16" i="6"/>
  <c r="BR18" i="6" s="1"/>
  <c r="BR37" i="6" s="1"/>
  <c r="BS30" i="6" l="1"/>
  <c r="BT12" i="6"/>
  <c r="BS16" i="6"/>
  <c r="BS18" i="6" s="1"/>
  <c r="BS37" i="6" s="1"/>
  <c r="BZ10" i="6"/>
  <c r="BY14" i="6"/>
  <c r="BT30" i="6" l="1"/>
  <c r="BU12" i="6"/>
  <c r="BT16" i="6"/>
  <c r="BT18" i="6" s="1"/>
  <c r="BT37" i="6" s="1"/>
  <c r="CA10" i="6"/>
  <c r="BZ14" i="6"/>
  <c r="BU30" i="6" l="1"/>
  <c r="BV12" i="6"/>
  <c r="BU16" i="6"/>
  <c r="BU18" i="6" s="1"/>
  <c r="BU37" i="6" s="1"/>
  <c r="CB10" i="6"/>
  <c r="CA14" i="6"/>
  <c r="BV30" i="6" l="1"/>
  <c r="BW12" i="6"/>
  <c r="BV16" i="6"/>
  <c r="BV18" i="6" s="1"/>
  <c r="BV37" i="6" s="1"/>
  <c r="CC10" i="6"/>
  <c r="CB14" i="6"/>
  <c r="BW30" i="6" l="1"/>
  <c r="BX12" i="6"/>
  <c r="BW16" i="6"/>
  <c r="BW18" i="6" s="1"/>
  <c r="BW37" i="6" s="1"/>
  <c r="CD10" i="6"/>
  <c r="CC14" i="6"/>
  <c r="BX30" i="6" l="1"/>
  <c r="BY12" i="6"/>
  <c r="BX16" i="6"/>
  <c r="BX18" i="6" s="1"/>
  <c r="BX37" i="6" s="1"/>
  <c r="CE10" i="6"/>
  <c r="CD14" i="6"/>
  <c r="BY30" i="6" l="1"/>
  <c r="BY16" i="6"/>
  <c r="BY18" i="6" s="1"/>
  <c r="BY37" i="6" s="1"/>
  <c r="BZ12" i="6"/>
  <c r="CF10" i="6"/>
  <c r="CE14" i="6"/>
  <c r="BZ30" i="6" l="1"/>
  <c r="CA12" i="6"/>
  <c r="BZ16" i="6"/>
  <c r="BZ18" i="6" s="1"/>
  <c r="BZ37" i="6" s="1"/>
  <c r="CG10" i="6"/>
  <c r="CF14" i="6"/>
  <c r="CA30" i="6" l="1"/>
  <c r="CB12" i="6"/>
  <c r="CA16" i="6"/>
  <c r="CA18" i="6" s="1"/>
  <c r="CA37" i="6" s="1"/>
  <c r="CH10" i="6"/>
  <c r="CG14" i="6"/>
  <c r="CB30" i="6" l="1"/>
  <c r="CC12" i="6"/>
  <c r="CB16" i="6"/>
  <c r="CB18" i="6" s="1"/>
  <c r="CB37" i="6" s="1"/>
  <c r="CH14" i="6"/>
  <c r="CI10" i="6"/>
  <c r="CJ10" i="6" l="1"/>
  <c r="CI14" i="6"/>
  <c r="CC30" i="6"/>
  <c r="CC32" i="6" s="1"/>
  <c r="CD32" i="6" s="1"/>
  <c r="CE32" i="6" s="1"/>
  <c r="CF32" i="6" s="1"/>
  <c r="CG32" i="6" s="1"/>
  <c r="CH32" i="6" s="1"/>
  <c r="CI32" i="6" s="1"/>
  <c r="CJ32" i="6" s="1"/>
  <c r="CK32" i="6" s="1"/>
  <c r="CL32" i="6" s="1"/>
  <c r="CM32" i="6" s="1"/>
  <c r="CN32" i="6" s="1"/>
  <c r="CC16" i="6"/>
  <c r="CC18" i="6" s="1"/>
  <c r="CC37" i="6" s="1"/>
  <c r="CD12" i="6"/>
  <c r="CD30" i="6" l="1"/>
  <c r="CE12" i="6"/>
  <c r="CD16" i="6"/>
  <c r="CD18" i="6" s="1"/>
  <c r="CD37" i="6" s="1"/>
  <c r="CK10" i="6"/>
  <c r="CJ14" i="6"/>
  <c r="CE30" i="6" l="1"/>
  <c r="CF12" i="6"/>
  <c r="CE16" i="6"/>
  <c r="CE18" i="6" s="1"/>
  <c r="CE37" i="6" s="1"/>
  <c r="CL10" i="6"/>
  <c r="CK14" i="6"/>
  <c r="CF30" i="6" l="1"/>
  <c r="CG12" i="6"/>
  <c r="CF16" i="6"/>
  <c r="CF18" i="6" s="1"/>
  <c r="CF37" i="6" s="1"/>
  <c r="CM10" i="6"/>
  <c r="CL14" i="6"/>
  <c r="CG30" i="6" l="1"/>
  <c r="CG16" i="6"/>
  <c r="CG18" i="6" s="1"/>
  <c r="CG37" i="6" s="1"/>
  <c r="CH12" i="6"/>
  <c r="CN10" i="6"/>
  <c r="CM14" i="6"/>
  <c r="CO10" i="6" l="1"/>
  <c r="CN14" i="6"/>
  <c r="CH30" i="6"/>
  <c r="CI12" i="6"/>
  <c r="CH16" i="6"/>
  <c r="CH18" i="6" s="1"/>
  <c r="CH37" i="6" s="1"/>
  <c r="CI30" i="6" l="1"/>
  <c r="CJ12" i="6"/>
  <c r="CI16" i="6"/>
  <c r="CI18" i="6" s="1"/>
  <c r="CI37" i="6" s="1"/>
  <c r="CO14" i="6"/>
  <c r="CO12" i="6"/>
  <c r="CP10" i="6"/>
  <c r="CO30" i="6" l="1"/>
  <c r="CP12" i="6"/>
  <c r="CO16" i="6"/>
  <c r="CO18" i="6" s="1"/>
  <c r="CO37" i="6" s="1"/>
  <c r="CQ10" i="6"/>
  <c r="CP14" i="6"/>
  <c r="CJ30" i="6"/>
  <c r="CK12" i="6"/>
  <c r="CJ16" i="6"/>
  <c r="CJ18" i="6" s="1"/>
  <c r="CJ37" i="6" s="1"/>
  <c r="CK30" i="6" l="1"/>
  <c r="CL12" i="6"/>
  <c r="CK16" i="6"/>
  <c r="CK18" i="6" s="1"/>
  <c r="CK37" i="6" s="1"/>
  <c r="CR10" i="6"/>
  <c r="CQ14" i="6"/>
  <c r="CP30" i="6"/>
  <c r="CQ12" i="6"/>
  <c r="CP16" i="6"/>
  <c r="CP18" i="6" s="1"/>
  <c r="CP37" i="6" s="1"/>
  <c r="CS10" i="6" l="1"/>
  <c r="CR14" i="6"/>
  <c r="CQ30" i="6"/>
  <c r="CR12" i="6"/>
  <c r="CQ16" i="6"/>
  <c r="CQ18" i="6" s="1"/>
  <c r="CQ37" i="6" s="1"/>
  <c r="CL30" i="6"/>
  <c r="CL16" i="6"/>
  <c r="CL18" i="6" s="1"/>
  <c r="CL37" i="6" s="1"/>
  <c r="CM12" i="6"/>
  <c r="CM30" i="6" l="1"/>
  <c r="CN12" i="6"/>
  <c r="CM16" i="6"/>
  <c r="CM18" i="6" s="1"/>
  <c r="CM37" i="6" s="1"/>
  <c r="CR30" i="6"/>
  <c r="CS12" i="6"/>
  <c r="CR16" i="6"/>
  <c r="CR18" i="6" s="1"/>
  <c r="CR37" i="6" s="1"/>
  <c r="CS14" i="6"/>
  <c r="CT10" i="6"/>
  <c r="CT14" i="6" l="1"/>
  <c r="CU10" i="6"/>
  <c r="CN30" i="6"/>
  <c r="CO32" i="6" s="1"/>
  <c r="CP32" i="6" s="1"/>
  <c r="CQ32" i="6" s="1"/>
  <c r="CR32" i="6" s="1"/>
  <c r="CS32" i="6" s="1"/>
  <c r="CT32" i="6" s="1"/>
  <c r="CU32" i="6" s="1"/>
  <c r="CV32" i="6" s="1"/>
  <c r="CW32" i="6" s="1"/>
  <c r="CX32" i="6" s="1"/>
  <c r="CY32" i="6" s="1"/>
  <c r="CZ32" i="6" s="1"/>
  <c r="CN16" i="6"/>
  <c r="CN18" i="6" s="1"/>
  <c r="CN37" i="6" s="1"/>
  <c r="CS30" i="6"/>
  <c r="CT12" i="6"/>
  <c r="CS16" i="6"/>
  <c r="CS18" i="6" s="1"/>
  <c r="CS37" i="6" s="1"/>
  <c r="CT30" i="6" l="1"/>
  <c r="CT16" i="6"/>
  <c r="CT18" i="6" s="1"/>
  <c r="CT37" i="6" s="1"/>
  <c r="CU12" i="6"/>
  <c r="CV10" i="6"/>
  <c r="CU14" i="6"/>
  <c r="CW10" i="6" l="1"/>
  <c r="CV14" i="6"/>
  <c r="CU30" i="6"/>
  <c r="CV12" i="6"/>
  <c r="CU16" i="6"/>
  <c r="CU18" i="6"/>
  <c r="CU37" i="6" s="1"/>
  <c r="CW14" i="6" l="1"/>
  <c r="CX10" i="6"/>
  <c r="CV30" i="6"/>
  <c r="CW12" i="6"/>
  <c r="CV16" i="6"/>
  <c r="CV18" i="6" s="1"/>
  <c r="CV37" i="6" s="1"/>
  <c r="CY10" i="6" l="1"/>
  <c r="CX14" i="6"/>
  <c r="CW30" i="6"/>
  <c r="CX12" i="6"/>
  <c r="CW16" i="6"/>
  <c r="CW18" i="6" s="1"/>
  <c r="CW37" i="6" s="1"/>
  <c r="CZ10" i="6" l="1"/>
  <c r="CY14" i="6"/>
  <c r="CX30" i="6"/>
  <c r="CY12" i="6"/>
  <c r="CX16" i="6"/>
  <c r="CX18" i="6" s="1"/>
  <c r="CX37" i="6" s="1"/>
  <c r="DA10" i="6" l="1"/>
  <c r="DA14" i="6" s="1"/>
  <c r="CZ14" i="6"/>
  <c r="CY30" i="6"/>
  <c r="CZ12" i="6"/>
  <c r="CY16" i="6"/>
  <c r="CY18" i="6" s="1"/>
  <c r="CY37" i="6" s="1"/>
  <c r="CZ30" i="6" l="1"/>
  <c r="DA12" i="6"/>
  <c r="DA16" i="6" s="1"/>
  <c r="DA18" i="6" s="1"/>
  <c r="DA37" i="6" s="1"/>
  <c r="CZ16" i="6"/>
  <c r="CZ18" i="6" s="1"/>
  <c r="CZ37" i="6" s="1"/>
  <c r="B6" i="3" l="1"/>
  <c r="C39" i="2"/>
  <c r="AO20" i="6" s="1"/>
  <c r="C38" i="2"/>
  <c r="AN20" i="6" s="1"/>
  <c r="C37" i="2"/>
  <c r="AM20" i="6" s="1"/>
  <c r="C36" i="2"/>
  <c r="AL20" i="6" s="1"/>
  <c r="C35" i="2"/>
  <c r="AK20" i="6" s="1"/>
  <c r="C34" i="2"/>
  <c r="AJ20" i="6" s="1"/>
  <c r="C33" i="2"/>
  <c r="AI20" i="6" s="1"/>
  <c r="C32" i="2"/>
  <c r="AH20" i="6" s="1"/>
  <c r="C31" i="2"/>
  <c r="AG20" i="6" s="1"/>
  <c r="C30" i="2"/>
  <c r="AF20" i="6" s="1"/>
  <c r="C29" i="2"/>
  <c r="AE20" i="6" s="1"/>
  <c r="C28" i="2"/>
  <c r="AD20" i="6" s="1"/>
  <c r="C27" i="2"/>
  <c r="AC20" i="6" s="1"/>
  <c r="C26" i="2"/>
  <c r="AB20" i="6" s="1"/>
  <c r="C25" i="2"/>
  <c r="AA20" i="6" s="1"/>
  <c r="C24" i="2"/>
  <c r="Z20" i="6" s="1"/>
  <c r="C23" i="2"/>
  <c r="Y20" i="6" s="1"/>
  <c r="C22" i="2"/>
  <c r="X20" i="6" s="1"/>
  <c r="C21" i="2"/>
  <c r="W20" i="6" s="1"/>
  <c r="C20" i="2"/>
  <c r="V20" i="6" s="1"/>
  <c r="C19" i="2"/>
  <c r="U20" i="6" s="1"/>
  <c r="C18" i="2"/>
  <c r="T20" i="6" s="1"/>
  <c r="C17" i="2"/>
  <c r="S20" i="6" s="1"/>
  <c r="C16" i="2"/>
  <c r="R20" i="6" s="1"/>
  <c r="C15" i="2"/>
  <c r="Q20" i="6" s="1"/>
  <c r="C14" i="2"/>
  <c r="C13" i="2"/>
  <c r="C12" i="2"/>
  <c r="C11" i="2"/>
  <c r="C10" i="2"/>
  <c r="C9" i="2"/>
  <c r="C8" i="2"/>
  <c r="C7" i="2"/>
  <c r="C6" i="2"/>
  <c r="C5" i="2"/>
  <c r="C4" i="2"/>
  <c r="C3" i="2"/>
  <c r="J20" i="6" l="1"/>
  <c r="N20" i="6"/>
  <c r="K20" i="6"/>
  <c r="O20" i="6"/>
  <c r="L20" i="6"/>
  <c r="P20" i="6"/>
  <c r="I8" i="6"/>
  <c r="I20" i="6"/>
  <c r="M20" i="6"/>
  <c r="C40" i="2"/>
  <c r="AP20" i="6" l="1"/>
  <c r="I24" i="6"/>
  <c r="I41" i="6" s="1"/>
  <c r="I43" i="6" s="1"/>
  <c r="I14" i="6"/>
  <c r="I16" i="6"/>
  <c r="C41" i="2"/>
  <c r="I18" i="6" l="1"/>
  <c r="I22" i="6" s="1"/>
  <c r="I37" i="6"/>
  <c r="I39" i="6" s="1"/>
  <c r="C42" i="2"/>
  <c r="AQ20" i="6"/>
  <c r="I40" i="6" l="1"/>
  <c r="I44" i="6" s="1"/>
  <c r="J39" i="6" s="1"/>
  <c r="I26" i="6"/>
  <c r="AR20" i="6"/>
  <c r="C43" i="2"/>
  <c r="J22" i="6" l="1"/>
  <c r="C18" i="4"/>
  <c r="C44" i="2"/>
  <c r="J40" i="6"/>
  <c r="J44" i="6" s="1"/>
  <c r="K39" i="6" s="1"/>
  <c r="J26" i="6"/>
  <c r="AS20" i="6"/>
  <c r="K22" i="6" l="1"/>
  <c r="C19" i="4"/>
  <c r="AT20" i="6"/>
  <c r="K26" i="6"/>
  <c r="K40" i="6"/>
  <c r="K44" i="6" s="1"/>
  <c r="L39" i="6" s="1"/>
  <c r="C45" i="2"/>
  <c r="L22" i="6" l="1"/>
  <c r="L40" i="6" s="1"/>
  <c r="L44" i="6" s="1"/>
  <c r="M39" i="6" s="1"/>
  <c r="C20" i="4"/>
  <c r="C46" i="2"/>
  <c r="AU20" i="6"/>
  <c r="L26" i="6"/>
  <c r="M22" i="6" l="1"/>
  <c r="M40" i="6" s="1"/>
  <c r="M44" i="6" s="1"/>
  <c r="N39" i="6" s="1"/>
  <c r="C21" i="4"/>
  <c r="M26" i="6"/>
  <c r="B48" i="2"/>
  <c r="C47" i="2"/>
  <c r="AV20" i="6"/>
  <c r="N22" i="6" l="1"/>
  <c r="C22" i="4"/>
  <c r="AW20" i="6"/>
  <c r="C48" i="2"/>
  <c r="B49" i="2"/>
  <c r="N26" i="6"/>
  <c r="N40" i="6"/>
  <c r="N44" i="6" s="1"/>
  <c r="O39" i="6" s="1"/>
  <c r="O22" i="6" l="1"/>
  <c r="C23" i="4"/>
  <c r="C49" i="2"/>
  <c r="B50" i="2"/>
  <c r="AX20" i="6"/>
  <c r="O26" i="6"/>
  <c r="O40" i="6"/>
  <c r="O44" i="6" s="1"/>
  <c r="P39" i="6" s="1"/>
  <c r="P22" i="6" l="1"/>
  <c r="C24" i="4"/>
  <c r="P26" i="6"/>
  <c r="P40" i="6"/>
  <c r="P44" i="6" s="1"/>
  <c r="Q39" i="6" s="1"/>
  <c r="B51" i="2"/>
  <c r="C50" i="2"/>
  <c r="AY20" i="6"/>
  <c r="Q22" i="6" l="1"/>
  <c r="C25" i="4"/>
  <c r="AZ20" i="6"/>
  <c r="C51" i="2"/>
  <c r="B52" i="2"/>
  <c r="Q26" i="6"/>
  <c r="Q40" i="6"/>
  <c r="Q44" i="6" s="1"/>
  <c r="R39" i="6" s="1"/>
  <c r="R22" i="6" l="1"/>
  <c r="C26" i="4"/>
  <c r="R26" i="6"/>
  <c r="R40" i="6"/>
  <c r="R44" i="6" s="1"/>
  <c r="S39" i="6" s="1"/>
  <c r="B53" i="2"/>
  <c r="C52" i="2"/>
  <c r="BA20" i="6"/>
  <c r="S22" i="6" l="1"/>
  <c r="C27" i="4"/>
  <c r="C53" i="2"/>
  <c r="B54" i="2"/>
  <c r="BB20" i="6"/>
  <c r="S26" i="6"/>
  <c r="S40" i="6"/>
  <c r="S44" i="6" s="1"/>
  <c r="T39" i="6" s="1"/>
  <c r="T22" i="6" l="1"/>
  <c r="C28" i="4"/>
  <c r="T40" i="6"/>
  <c r="T44" i="6" s="1"/>
  <c r="U39" i="6" s="1"/>
  <c r="T26" i="6"/>
  <c r="B55" i="2"/>
  <c r="C54" i="2"/>
  <c r="BC20" i="6"/>
  <c r="U22" i="6" l="1"/>
  <c r="C29" i="4"/>
  <c r="BD20" i="6"/>
  <c r="U40" i="6"/>
  <c r="U44" i="6" s="1"/>
  <c r="V39" i="6" s="1"/>
  <c r="U42" i="6"/>
  <c r="U43" i="6" s="1"/>
  <c r="U26" i="6"/>
  <c r="B56" i="2"/>
  <c r="C55" i="2"/>
  <c r="V22" i="6" l="1"/>
  <c r="C30" i="4"/>
  <c r="BE20" i="6"/>
  <c r="B57" i="2"/>
  <c r="C56" i="2"/>
  <c r="V42" i="6"/>
  <c r="V43" i="6" s="1"/>
  <c r="V40" i="6"/>
  <c r="V44" i="6" s="1"/>
  <c r="W39" i="6" s="1"/>
  <c r="V26" i="6"/>
  <c r="W22" i="6" l="1"/>
  <c r="C31" i="4"/>
  <c r="BF20" i="6"/>
  <c r="W42" i="6"/>
  <c r="W43" i="6" s="1"/>
  <c r="W40" i="6"/>
  <c r="W44" i="6" s="1"/>
  <c r="X39" i="6" s="1"/>
  <c r="W26" i="6"/>
  <c r="B58" i="2"/>
  <c r="C57" i="2"/>
  <c r="X22" i="6" l="1"/>
  <c r="C32" i="4"/>
  <c r="BG20" i="6"/>
  <c r="C58" i="2"/>
  <c r="B59" i="2"/>
  <c r="X26" i="6"/>
  <c r="X42" i="6"/>
  <c r="X43" i="6" s="1"/>
  <c r="X40" i="6"/>
  <c r="X44" i="6" s="1"/>
  <c r="Y39" i="6" s="1"/>
  <c r="Y22" i="6" l="1"/>
  <c r="C33" i="4"/>
  <c r="Y40" i="6"/>
  <c r="Y44" i="6" s="1"/>
  <c r="Z39" i="6" s="1"/>
  <c r="Y42" i="6"/>
  <c r="Y43" i="6" s="1"/>
  <c r="Y26" i="6"/>
  <c r="C59" i="2"/>
  <c r="B60" i="2"/>
  <c r="BH20" i="6"/>
  <c r="Z22" i="6" l="1"/>
  <c r="C34" i="4"/>
  <c r="BI20" i="6"/>
  <c r="Z42" i="6"/>
  <c r="Z43" i="6" s="1"/>
  <c r="Z26" i="6"/>
  <c r="Z40" i="6"/>
  <c r="Z44" i="6" s="1"/>
  <c r="AA39" i="6" s="1"/>
  <c r="C60" i="2"/>
  <c r="B61" i="2"/>
  <c r="AA22" i="6" l="1"/>
  <c r="AA26" i="6" s="1"/>
  <c r="C35" i="4"/>
  <c r="AA42" i="6"/>
  <c r="AA43" i="6" s="1"/>
  <c r="AA40" i="6"/>
  <c r="AA44" i="6" s="1"/>
  <c r="AB39" i="6" s="1"/>
  <c r="C61" i="2"/>
  <c r="B62" i="2"/>
  <c r="BJ20" i="6"/>
  <c r="AB22" i="6" l="1"/>
  <c r="C36" i="4"/>
  <c r="BK20" i="6"/>
  <c r="B63" i="2"/>
  <c r="C62" i="2"/>
  <c r="AB40" i="6"/>
  <c r="AB44" i="6" s="1"/>
  <c r="AC39" i="6" s="1"/>
  <c r="AB42" i="6"/>
  <c r="AB43" i="6" s="1"/>
  <c r="AB26" i="6"/>
  <c r="AC22" i="6" l="1"/>
  <c r="C37" i="4"/>
  <c r="BL20" i="6"/>
  <c r="AC42" i="6"/>
  <c r="AC43" i="6" s="1"/>
  <c r="AC40" i="6"/>
  <c r="AC44" i="6" s="1"/>
  <c r="AD39" i="6" s="1"/>
  <c r="AC26" i="6"/>
  <c r="C63" i="2"/>
  <c r="B64" i="2"/>
  <c r="AD22" i="6" l="1"/>
  <c r="AD40" i="6" s="1"/>
  <c r="AD44" i="6" s="1"/>
  <c r="AE39" i="6" s="1"/>
  <c r="C38" i="4"/>
  <c r="C64" i="2"/>
  <c r="B65" i="2"/>
  <c r="BM20" i="6"/>
  <c r="AD42" i="6"/>
  <c r="AD43" i="6" s="1"/>
  <c r="AD26" i="6" l="1"/>
  <c r="BN20" i="6"/>
  <c r="C65" i="2"/>
  <c r="B66" i="2"/>
  <c r="AE22" i="6" l="1"/>
  <c r="C39" i="4"/>
  <c r="B67" i="2"/>
  <c r="C66" i="2"/>
  <c r="BO20" i="6"/>
  <c r="AE26" i="6" l="1"/>
  <c r="AE42" i="6"/>
  <c r="AE43" i="6" s="1"/>
  <c r="AE40" i="6"/>
  <c r="AE44" i="6" s="1"/>
  <c r="AF39" i="6" s="1"/>
  <c r="BP20" i="6"/>
  <c r="C67" i="2"/>
  <c r="B68" i="2"/>
  <c r="AF22" i="6" l="1"/>
  <c r="C40" i="4"/>
  <c r="C68" i="2"/>
  <c r="B69" i="2"/>
  <c r="BQ20" i="6"/>
  <c r="AF26" i="6" l="1"/>
  <c r="AF40" i="6"/>
  <c r="AF44" i="6" s="1"/>
  <c r="AG39" i="6" s="1"/>
  <c r="AF42" i="6"/>
  <c r="AF43" i="6" s="1"/>
  <c r="C69" i="2"/>
  <c r="B70" i="2"/>
  <c r="BR20" i="6"/>
  <c r="AG22" i="6" l="1"/>
  <c r="C41" i="4"/>
  <c r="C70" i="2"/>
  <c r="B71" i="2"/>
  <c r="BS20" i="6"/>
  <c r="AG26" i="6" l="1"/>
  <c r="AG42" i="6"/>
  <c r="AG43" i="6" s="1"/>
  <c r="AG40" i="6"/>
  <c r="AG44" i="6" s="1"/>
  <c r="AH39" i="6" s="1"/>
  <c r="BT20" i="6"/>
  <c r="C71" i="2"/>
  <c r="B72" i="2"/>
  <c r="AH22" i="6" l="1"/>
  <c r="C42" i="4"/>
  <c r="C72" i="2"/>
  <c r="B73" i="2"/>
  <c r="BU20" i="6"/>
  <c r="AH26" i="6" l="1"/>
  <c r="AH42" i="6"/>
  <c r="AH43" i="6" s="1"/>
  <c r="AH40" i="6"/>
  <c r="AH44" i="6" s="1"/>
  <c r="AI39" i="6" s="1"/>
  <c r="BV20" i="6"/>
  <c r="B74" i="2"/>
  <c r="C73" i="2"/>
  <c r="AI22" i="6" l="1"/>
  <c r="C43" i="4"/>
  <c r="BW20" i="6"/>
  <c r="B75" i="2"/>
  <c r="C74" i="2"/>
  <c r="AI26" i="6" l="1"/>
  <c r="AI42" i="6"/>
  <c r="AI43" i="6" s="1"/>
  <c r="AI40" i="6"/>
  <c r="AI44" i="6" s="1"/>
  <c r="AJ39" i="6" s="1"/>
  <c r="BX20" i="6"/>
  <c r="C75" i="2"/>
  <c r="B76" i="2"/>
  <c r="AJ22" i="6" l="1"/>
  <c r="C44" i="4"/>
  <c r="B77" i="2"/>
  <c r="C76" i="2"/>
  <c r="BY20" i="6"/>
  <c r="AJ26" i="6" l="1"/>
  <c r="AJ40" i="6"/>
  <c r="AJ44" i="6" s="1"/>
  <c r="AK39" i="6" s="1"/>
  <c r="AJ42" i="6"/>
  <c r="AJ43" i="6" s="1"/>
  <c r="C77" i="2"/>
  <c r="B78" i="2"/>
  <c r="BZ20" i="6"/>
  <c r="AK22" i="6" l="1"/>
  <c r="C45" i="4"/>
  <c r="B79" i="2"/>
  <c r="C78" i="2"/>
  <c r="CA20" i="6"/>
  <c r="AK40" i="6" l="1"/>
  <c r="AK44" i="6" s="1"/>
  <c r="AL39" i="6" s="1"/>
  <c r="AK42" i="6"/>
  <c r="AK43" i="6" s="1"/>
  <c r="AK26" i="6"/>
  <c r="C79" i="2"/>
  <c r="B80" i="2"/>
  <c r="CB20" i="6"/>
  <c r="AL22" i="6" l="1"/>
  <c r="C46" i="4"/>
  <c r="CC20" i="6"/>
  <c r="B81" i="2"/>
  <c r="C80" i="2"/>
  <c r="AL26" i="6" l="1"/>
  <c r="AL42" i="6"/>
  <c r="AL43" i="6" s="1"/>
  <c r="AL40" i="6"/>
  <c r="AL44" i="6" s="1"/>
  <c r="AM39" i="6" s="1"/>
  <c r="CD20" i="6"/>
  <c r="C81" i="2"/>
  <c r="B82" i="2"/>
  <c r="AM22" i="6" l="1"/>
  <c r="C47" i="4"/>
  <c r="C82" i="2"/>
  <c r="B83" i="2"/>
  <c r="CE20" i="6"/>
  <c r="AM40" i="6" l="1"/>
  <c r="AM44" i="6" s="1"/>
  <c r="AN39" i="6" s="1"/>
  <c r="AM26" i="6"/>
  <c r="AM42" i="6"/>
  <c r="AM43" i="6" s="1"/>
  <c r="C83" i="2"/>
  <c r="B84" i="2"/>
  <c r="CF20" i="6"/>
  <c r="AN22" i="6" l="1"/>
  <c r="C48" i="4"/>
  <c r="CG20" i="6"/>
  <c r="C84" i="2"/>
  <c r="B85" i="2"/>
  <c r="AN26" i="6" l="1"/>
  <c r="AN40" i="6"/>
  <c r="AN44" i="6" s="1"/>
  <c r="AO39" i="6" s="1"/>
  <c r="AN42" i="6"/>
  <c r="AN43" i="6" s="1"/>
  <c r="C85" i="2"/>
  <c r="B86" i="2"/>
  <c r="CH20" i="6"/>
  <c r="AO22" i="6" l="1"/>
  <c r="C49" i="4"/>
  <c r="CI20" i="6"/>
  <c r="B87" i="2"/>
  <c r="C86" i="2"/>
  <c r="AO42" i="6" l="1"/>
  <c r="AO43" i="6" s="1"/>
  <c r="AO26" i="6"/>
  <c r="AO40" i="6"/>
  <c r="AO44" i="6" s="1"/>
  <c r="AP39" i="6" s="1"/>
  <c r="CJ20" i="6"/>
  <c r="B88" i="2"/>
  <c r="C87" i="2"/>
  <c r="AP22" i="6" l="1"/>
  <c r="C50" i="4"/>
  <c r="CK20" i="6"/>
  <c r="C88" i="2"/>
  <c r="B89" i="2"/>
  <c r="AP26" i="6" l="1"/>
  <c r="AP42" i="6"/>
  <c r="AP43" i="6" s="1"/>
  <c r="AP40" i="6"/>
  <c r="AP44" i="6" s="1"/>
  <c r="AQ39" i="6" s="1"/>
  <c r="C89" i="2"/>
  <c r="B90" i="2"/>
  <c r="CL20" i="6"/>
  <c r="AQ22" i="6" l="1"/>
  <c r="C51" i="4"/>
  <c r="C90" i="2"/>
  <c r="B91" i="2"/>
  <c r="CM20" i="6"/>
  <c r="AQ42" i="6" l="1"/>
  <c r="AQ43" i="6" s="1"/>
  <c r="AQ40" i="6"/>
  <c r="AQ44" i="6" s="1"/>
  <c r="AR39" i="6" s="1"/>
  <c r="AQ26" i="6"/>
  <c r="C91" i="2"/>
  <c r="B92" i="2"/>
  <c r="CN20" i="6"/>
  <c r="AR22" i="6" l="1"/>
  <c r="C52" i="4"/>
  <c r="CO20" i="6"/>
  <c r="B93" i="2"/>
  <c r="C92" i="2"/>
  <c r="AR40" i="6" l="1"/>
  <c r="AR44" i="6" s="1"/>
  <c r="AS39" i="6" s="1"/>
  <c r="AR42" i="6"/>
  <c r="AR43" i="6" s="1"/>
  <c r="AR26" i="6"/>
  <c r="CP20" i="6"/>
  <c r="C93" i="2"/>
  <c r="B94" i="2"/>
  <c r="AS22" i="6" l="1"/>
  <c r="C53" i="4"/>
  <c r="B95" i="2"/>
  <c r="C94" i="2"/>
  <c r="CQ20" i="6"/>
  <c r="AS40" i="6" l="1"/>
  <c r="AS44" i="6" s="1"/>
  <c r="AT39" i="6" s="1"/>
  <c r="AS42" i="6"/>
  <c r="AS43" i="6" s="1"/>
  <c r="AS26" i="6"/>
  <c r="CR20" i="6"/>
  <c r="B96" i="2"/>
  <c r="C95" i="2"/>
  <c r="AT22" i="6" l="1"/>
  <c r="C54" i="4"/>
  <c r="CS20" i="6"/>
  <c r="C96" i="2"/>
  <c r="B97" i="2"/>
  <c r="AT40" i="6" l="1"/>
  <c r="AT44" i="6" s="1"/>
  <c r="AU39" i="6" s="1"/>
  <c r="AT26" i="6"/>
  <c r="AT42" i="6"/>
  <c r="AT43" i="6" s="1"/>
  <c r="C97" i="2"/>
  <c r="B98" i="2"/>
  <c r="CT20" i="6"/>
  <c r="C55" i="4" l="1"/>
  <c r="AU22" i="6"/>
  <c r="B99" i="2"/>
  <c r="C98" i="2"/>
  <c r="CU20" i="6"/>
  <c r="AU26" i="6" l="1"/>
  <c r="AU40" i="6"/>
  <c r="AU44" i="6" s="1"/>
  <c r="AV39" i="6" s="1"/>
  <c r="AU42" i="6"/>
  <c r="AU43" i="6" s="1"/>
  <c r="C99" i="2"/>
  <c r="B100" i="2"/>
  <c r="CV20" i="6"/>
  <c r="AV22" i="6" l="1"/>
  <c r="C56" i="4"/>
  <c r="CW20" i="6"/>
  <c r="B101" i="2"/>
  <c r="C100" i="2"/>
  <c r="AV26" i="6" l="1"/>
  <c r="AV40" i="6"/>
  <c r="AV44" i="6" s="1"/>
  <c r="AW39" i="6" s="1"/>
  <c r="AV42" i="6"/>
  <c r="AV43" i="6" s="1"/>
  <c r="CX20" i="6"/>
  <c r="C101" i="2"/>
  <c r="B102" i="2"/>
  <c r="C57" i="4" l="1"/>
  <c r="AW22" i="6"/>
  <c r="B103" i="2"/>
  <c r="C102" i="2"/>
  <c r="CY20" i="6"/>
  <c r="AW42" i="6" l="1"/>
  <c r="AW43" i="6" s="1"/>
  <c r="AW40" i="6"/>
  <c r="AW44" i="6" s="1"/>
  <c r="AX39" i="6" s="1"/>
  <c r="AW26" i="6"/>
  <c r="CZ20" i="6"/>
  <c r="C103" i="2"/>
  <c r="B104" i="2"/>
  <c r="AX22" i="6" l="1"/>
  <c r="C58" i="4"/>
  <c r="B105" i="2"/>
  <c r="C104" i="2"/>
  <c r="DA20" i="6"/>
  <c r="AX42" i="6" l="1"/>
  <c r="AX43" i="6" s="1"/>
  <c r="AX26" i="6"/>
  <c r="AX40" i="6"/>
  <c r="AX44" i="6" s="1"/>
  <c r="AY39" i="6" s="1"/>
  <c r="C105" i="2"/>
  <c r="B106" i="2"/>
  <c r="C59" i="4" l="1"/>
  <c r="AY22" i="6"/>
  <c r="C106" i="2"/>
  <c r="B107" i="2"/>
  <c r="AY40" i="6" l="1"/>
  <c r="AY44" i="6" s="1"/>
  <c r="AZ39" i="6" s="1"/>
  <c r="AY26" i="6"/>
  <c r="AY42" i="6"/>
  <c r="AY43" i="6" s="1"/>
  <c r="B108" i="2"/>
  <c r="C107" i="2"/>
  <c r="AZ22" i="6" l="1"/>
  <c r="C60" i="4"/>
  <c r="B109" i="2"/>
  <c r="C108" i="2"/>
  <c r="AZ40" i="6" l="1"/>
  <c r="AZ44" i="6" s="1"/>
  <c r="BA39" i="6" s="1"/>
  <c r="AZ26" i="6"/>
  <c r="AZ42" i="6"/>
  <c r="AZ43" i="6" s="1"/>
  <c r="B110" i="2"/>
  <c r="C110" i="2" s="1"/>
  <c r="C109" i="2"/>
  <c r="C61" i="4" l="1"/>
  <c r="BA22" i="6"/>
  <c r="BA26" i="6" l="1"/>
  <c r="BA42" i="6"/>
  <c r="BA43" i="6" s="1"/>
  <c r="BA40" i="6"/>
  <c r="BA44" i="6" s="1"/>
  <c r="BB39" i="6" s="1"/>
  <c r="BB22" i="6" l="1"/>
  <c r="C62" i="4"/>
  <c r="BB40" i="6" l="1"/>
  <c r="BB44" i="6" s="1"/>
  <c r="BC39" i="6" s="1"/>
  <c r="BB26" i="6"/>
  <c r="BB42" i="6"/>
  <c r="BB43" i="6" s="1"/>
  <c r="C63" i="4" l="1"/>
  <c r="BC22" i="6"/>
  <c r="BC40" i="6" l="1"/>
  <c r="BC44" i="6" s="1"/>
  <c r="BD39" i="6" s="1"/>
  <c r="BC42" i="6"/>
  <c r="BC43" i="6" s="1"/>
  <c r="BC26" i="6"/>
  <c r="BD22" i="6" l="1"/>
  <c r="C64" i="4"/>
  <c r="BD26" i="6" l="1"/>
  <c r="BE22" i="6" s="1"/>
  <c r="BD40" i="6"/>
  <c r="BD44" i="6" s="1"/>
  <c r="BE39" i="6" s="1"/>
  <c r="BD42" i="6"/>
  <c r="BD43" i="6" s="1"/>
  <c r="C65" i="4" l="1"/>
  <c r="BE42" i="6" l="1"/>
  <c r="BE43" i="6" s="1"/>
  <c r="BE26" i="6"/>
  <c r="BE40" i="6"/>
  <c r="BE44" i="6" s="1"/>
  <c r="BF39" i="6" s="1"/>
  <c r="BF22" i="6" l="1"/>
  <c r="C66" i="4"/>
  <c r="BF42" i="6" l="1"/>
  <c r="BF43" i="6" s="1"/>
  <c r="BF26" i="6"/>
  <c r="BF40" i="6"/>
  <c r="BF44" i="6" s="1"/>
  <c r="BG39" i="6" s="1"/>
  <c r="C67" i="4" l="1"/>
  <c r="BG22" i="6"/>
  <c r="BG26" i="6" l="1"/>
  <c r="BG42" i="6"/>
  <c r="BG43" i="6" s="1"/>
  <c r="BG40" i="6"/>
  <c r="BG44" i="6" s="1"/>
  <c r="BH39" i="6" s="1"/>
  <c r="BH22" i="6" l="1"/>
  <c r="C68" i="4"/>
  <c r="BH26" i="6" l="1"/>
  <c r="BH40" i="6"/>
  <c r="BH44" i="6" s="1"/>
  <c r="BI39" i="6" s="1"/>
  <c r="BH42" i="6"/>
  <c r="BH43" i="6" s="1"/>
  <c r="C69" i="4" l="1"/>
  <c r="BI22" i="6"/>
  <c r="BI40" i="6" l="1"/>
  <c r="BI44" i="6" s="1"/>
  <c r="BJ39" i="6" s="1"/>
  <c r="BI26" i="6"/>
  <c r="BI42" i="6"/>
  <c r="BI43" i="6" s="1"/>
  <c r="C70" i="4" l="1"/>
  <c r="BJ22" i="6"/>
  <c r="BJ26" i="6" l="1"/>
  <c r="BJ42" i="6"/>
  <c r="BJ43" i="6" s="1"/>
  <c r="BJ40" i="6"/>
  <c r="BJ44" i="6" s="1"/>
  <c r="BK39" i="6" s="1"/>
  <c r="C71" i="4" l="1"/>
  <c r="BK22" i="6"/>
  <c r="BK40" i="6" l="1"/>
  <c r="BK44" i="6" s="1"/>
  <c r="BL39" i="6" s="1"/>
  <c r="BK26" i="6"/>
  <c r="BK42" i="6"/>
  <c r="BK43" i="6" s="1"/>
  <c r="C72" i="4" l="1"/>
  <c r="BL22" i="6"/>
  <c r="BL42" i="6" l="1"/>
  <c r="BL43" i="6" s="1"/>
  <c r="BL40" i="6"/>
  <c r="BL44" i="6" s="1"/>
  <c r="BM39" i="6" s="1"/>
  <c r="BL26" i="6"/>
  <c r="C73" i="4" l="1"/>
  <c r="BM22" i="6"/>
  <c r="BM26" i="6" l="1"/>
  <c r="BM42" i="6"/>
  <c r="BM43" i="6" s="1"/>
  <c r="BM40" i="6"/>
  <c r="BM44" i="6" s="1"/>
  <c r="BN39" i="6" s="1"/>
  <c r="C74" i="4" l="1"/>
  <c r="BN22" i="6"/>
  <c r="BN26" i="6" l="1"/>
  <c r="BN40" i="6"/>
  <c r="BN44" i="6" s="1"/>
  <c r="BO39" i="6" s="1"/>
  <c r="BN42" i="6"/>
  <c r="BN43" i="6" s="1"/>
  <c r="C75" i="4" l="1"/>
  <c r="BO22" i="6"/>
  <c r="BO40" i="6" l="1"/>
  <c r="BO44" i="6" s="1"/>
  <c r="BP39" i="6" s="1"/>
  <c r="BO42" i="6"/>
  <c r="BO43" i="6" s="1"/>
  <c r="BO26" i="6"/>
  <c r="C76" i="4" l="1"/>
  <c r="BP22" i="6"/>
  <c r="BP42" i="6" l="1"/>
  <c r="BP43" i="6" s="1"/>
  <c r="BP26" i="6"/>
  <c r="BP40" i="6"/>
  <c r="BP44" i="6" s="1"/>
  <c r="BQ39" i="6" s="1"/>
  <c r="C77" i="4" l="1"/>
  <c r="BQ22" i="6"/>
  <c r="BQ40" i="6" l="1"/>
  <c r="BQ44" i="6" s="1"/>
  <c r="BR39" i="6" s="1"/>
  <c r="BQ42" i="6"/>
  <c r="BQ43" i="6" s="1"/>
  <c r="BQ26" i="6"/>
  <c r="C78" i="4" l="1"/>
  <c r="BR22" i="6"/>
  <c r="BR26" i="6" l="1"/>
  <c r="BR42" i="6"/>
  <c r="BR43" i="6" s="1"/>
  <c r="BR40" i="6"/>
  <c r="BR44" i="6" s="1"/>
  <c r="BS39" i="6" s="1"/>
  <c r="C79" i="4" l="1"/>
  <c r="BS22" i="6"/>
  <c r="BS42" i="6" l="1"/>
  <c r="BS43" i="6" s="1"/>
  <c r="BS26" i="6"/>
  <c r="BS40" i="6"/>
  <c r="BS44" i="6" s="1"/>
  <c r="BT39" i="6" s="1"/>
  <c r="C80" i="4" l="1"/>
  <c r="BT22" i="6"/>
  <c r="BT40" i="6" l="1"/>
  <c r="BT44" i="6" s="1"/>
  <c r="BU39" i="6" s="1"/>
  <c r="BT42" i="6"/>
  <c r="BT43" i="6" s="1"/>
  <c r="BT26" i="6"/>
  <c r="C81" i="4" l="1"/>
  <c r="BU22" i="6"/>
  <c r="BU42" i="6" l="1"/>
  <c r="BU43" i="6" s="1"/>
  <c r="BU26" i="6"/>
  <c r="BU40" i="6"/>
  <c r="BU44" i="6" s="1"/>
  <c r="BV39" i="6" s="1"/>
  <c r="C82" i="4" l="1"/>
  <c r="BV22" i="6"/>
  <c r="BV40" i="6" l="1"/>
  <c r="BV44" i="6" s="1"/>
  <c r="BW39" i="6" s="1"/>
  <c r="BV26" i="6"/>
  <c r="BV42" i="6"/>
  <c r="BV43" i="6" s="1"/>
  <c r="C83" i="4" l="1"/>
  <c r="BW22" i="6"/>
  <c r="BW26" i="6" l="1"/>
  <c r="BW42" i="6"/>
  <c r="BW43" i="6" s="1"/>
  <c r="BW40" i="6"/>
  <c r="BW44" i="6" s="1"/>
  <c r="BX39" i="6" s="1"/>
  <c r="C84" i="4" l="1"/>
  <c r="BX22" i="6"/>
  <c r="BX40" i="6" l="1"/>
  <c r="BX44" i="6" s="1"/>
  <c r="BY39" i="6" s="1"/>
  <c r="BX42" i="6"/>
  <c r="BX43" i="6" s="1"/>
  <c r="BX26" i="6"/>
  <c r="C85" i="4" l="1"/>
  <c r="BY22" i="6"/>
  <c r="BY26" i="6" l="1"/>
  <c r="BY40" i="6"/>
  <c r="BY44" i="6" s="1"/>
  <c r="BZ39" i="6" s="1"/>
  <c r="BY42" i="6"/>
  <c r="BY43" i="6" s="1"/>
  <c r="C86" i="4" l="1"/>
  <c r="BZ22" i="6"/>
  <c r="BZ40" i="6" l="1"/>
  <c r="BZ44" i="6" s="1"/>
  <c r="CA39" i="6" s="1"/>
  <c r="BZ26" i="6"/>
  <c r="BZ42" i="6"/>
  <c r="BZ43" i="6" s="1"/>
  <c r="C87" i="4" l="1"/>
  <c r="CA22" i="6"/>
  <c r="CA26" i="6" l="1"/>
  <c r="CA42" i="6"/>
  <c r="CA43" i="6" s="1"/>
  <c r="CA40" i="6"/>
  <c r="CA44" i="6" s="1"/>
  <c r="CB39" i="6" s="1"/>
  <c r="C88" i="4" l="1"/>
  <c r="CB22" i="6"/>
  <c r="CB26" i="6" l="1"/>
  <c r="CB42" i="6"/>
  <c r="CB43" i="6" s="1"/>
  <c r="CB40" i="6"/>
  <c r="CB44" i="6" s="1"/>
  <c r="CC39" i="6" s="1"/>
  <c r="C89" i="4" l="1"/>
  <c r="CC22" i="6"/>
  <c r="CC42" i="6" l="1"/>
  <c r="CC43" i="6" s="1"/>
  <c r="CC40" i="6"/>
  <c r="CC44" i="6" s="1"/>
  <c r="CD39" i="6" s="1"/>
  <c r="CC26" i="6"/>
  <c r="C90" i="4" l="1"/>
  <c r="CD22" i="6"/>
  <c r="CD42" i="6" l="1"/>
  <c r="CD43" i="6" s="1"/>
  <c r="CD40" i="6"/>
  <c r="CD44" i="6" s="1"/>
  <c r="CE39" i="6" s="1"/>
  <c r="CD26" i="6"/>
  <c r="C91" i="4" l="1"/>
  <c r="CE22" i="6"/>
  <c r="CE26" i="6" l="1"/>
  <c r="CE42" i="6"/>
  <c r="CE43" i="6" s="1"/>
  <c r="CE40" i="6"/>
  <c r="CE44" i="6" s="1"/>
  <c r="CF39" i="6" s="1"/>
  <c r="C92" i="4" l="1"/>
  <c r="CF22" i="6"/>
  <c r="CF40" i="6" l="1"/>
  <c r="CF44" i="6" s="1"/>
  <c r="CG39" i="6" s="1"/>
  <c r="CF26" i="6"/>
  <c r="CF42" i="6"/>
  <c r="CF43" i="6" s="1"/>
  <c r="C93" i="4" l="1"/>
  <c r="CG22" i="6"/>
  <c r="CG42" i="6" l="1"/>
  <c r="CG43" i="6" s="1"/>
  <c r="CG26" i="6"/>
  <c r="CG40" i="6"/>
  <c r="CG44" i="6" s="1"/>
  <c r="CH39" i="6" s="1"/>
  <c r="C94" i="4" l="1"/>
  <c r="CH22" i="6"/>
  <c r="CH42" i="6" l="1"/>
  <c r="CH43" i="6" s="1"/>
  <c r="CH40" i="6"/>
  <c r="CH44" i="6" s="1"/>
  <c r="CI39" i="6" s="1"/>
  <c r="CH26" i="6"/>
  <c r="C95" i="4" l="1"/>
  <c r="CI22" i="6"/>
  <c r="CI26" i="6" l="1"/>
  <c r="CI42" i="6"/>
  <c r="CI43" i="6" s="1"/>
  <c r="CI40" i="6"/>
  <c r="CI44" i="6" s="1"/>
  <c r="CJ39" i="6" s="1"/>
  <c r="C96" i="4" l="1"/>
  <c r="CJ22" i="6"/>
  <c r="CJ40" i="6" l="1"/>
  <c r="CJ44" i="6" s="1"/>
  <c r="CK39" i="6" s="1"/>
  <c r="CJ26" i="6"/>
  <c r="CJ42" i="6"/>
  <c r="CJ43" i="6" s="1"/>
  <c r="C97" i="4" l="1"/>
  <c r="CK22" i="6"/>
  <c r="CK40" i="6" l="1"/>
  <c r="CK44" i="6" s="1"/>
  <c r="CL39" i="6" s="1"/>
  <c r="CK42" i="6"/>
  <c r="CK43" i="6" s="1"/>
  <c r="CK26" i="6"/>
  <c r="CL22" i="6" l="1"/>
  <c r="C98" i="4"/>
  <c r="CL42" i="6" l="1"/>
  <c r="CL43" i="6" s="1"/>
  <c r="CL40" i="6"/>
  <c r="CL44" i="6" s="1"/>
  <c r="CM39" i="6" s="1"/>
  <c r="CL26" i="6"/>
  <c r="C99" i="4" l="1"/>
  <c r="CM22" i="6"/>
  <c r="CM40" i="6" l="1"/>
  <c r="CM44" i="6" s="1"/>
  <c r="CN39" i="6" s="1"/>
  <c r="CM26" i="6"/>
  <c r="CM42" i="6"/>
  <c r="CM43" i="6" s="1"/>
  <c r="C100" i="4" l="1"/>
  <c r="CN22" i="6"/>
  <c r="CN40" i="6" l="1"/>
  <c r="CN44" i="6" s="1"/>
  <c r="CO39" i="6" s="1"/>
  <c r="CN42" i="6"/>
  <c r="CN43" i="6" s="1"/>
  <c r="CN26" i="6"/>
  <c r="C101" i="4" l="1"/>
  <c r="CO22" i="6"/>
  <c r="CO26" i="6" l="1"/>
  <c r="CO40" i="6"/>
  <c r="CO44" i="6" s="1"/>
  <c r="CP39" i="6" s="1"/>
  <c r="CO42" i="6"/>
  <c r="CO43" i="6" s="1"/>
  <c r="CP22" i="6" l="1"/>
  <c r="C102" i="4"/>
  <c r="CP40" i="6" l="1"/>
  <c r="CP44" i="6" s="1"/>
  <c r="CQ39" i="6" s="1"/>
  <c r="CP26" i="6"/>
  <c r="CP42" i="6"/>
  <c r="CP43" i="6" s="1"/>
  <c r="C103" i="4" l="1"/>
  <c r="CQ22" i="6"/>
  <c r="CQ26" i="6" l="1"/>
  <c r="CQ40" i="6"/>
  <c r="CQ44" i="6" s="1"/>
  <c r="CR39" i="6" s="1"/>
  <c r="CQ42" i="6"/>
  <c r="CQ43" i="6" s="1"/>
  <c r="C104" i="4" l="1"/>
  <c r="CR22" i="6"/>
  <c r="CR42" i="6" l="1"/>
  <c r="CR43" i="6" s="1"/>
  <c r="CR26" i="6"/>
  <c r="CR40" i="6"/>
  <c r="CR44" i="6" s="1"/>
  <c r="CS39" i="6" s="1"/>
  <c r="C105" i="4" l="1"/>
  <c r="CS22" i="6"/>
  <c r="CS26" i="6" l="1"/>
  <c r="CS40" i="6"/>
  <c r="CS44" i="6" s="1"/>
  <c r="CT39" i="6" s="1"/>
  <c r="CS42" i="6"/>
  <c r="CS43" i="6" s="1"/>
  <c r="C106" i="4" l="1"/>
  <c r="CT22" i="6"/>
  <c r="CT40" i="6" l="1"/>
  <c r="CT44" i="6" s="1"/>
  <c r="CU39" i="6" s="1"/>
  <c r="CT26" i="6"/>
  <c r="CT42" i="6"/>
  <c r="CT43" i="6" s="1"/>
  <c r="C107" i="4" l="1"/>
  <c r="CU22" i="6"/>
  <c r="CU26" i="6" l="1"/>
  <c r="CU42" i="6"/>
  <c r="CU43" i="6" s="1"/>
  <c r="CU40" i="6"/>
  <c r="CU44" i="6" s="1"/>
  <c r="CV39" i="6" s="1"/>
  <c r="C108" i="4" l="1"/>
  <c r="CV22" i="6"/>
  <c r="CV42" i="6" l="1"/>
  <c r="CV43" i="6" s="1"/>
  <c r="CV26" i="6"/>
  <c r="CV40" i="6"/>
  <c r="CV44" i="6" s="1"/>
  <c r="CW39" i="6" s="1"/>
  <c r="CW22" i="6" l="1"/>
  <c r="C109" i="4"/>
  <c r="CW26" i="6" l="1"/>
  <c r="CW40" i="6"/>
  <c r="CW44" i="6" s="1"/>
  <c r="CX39" i="6" s="1"/>
  <c r="CW42" i="6"/>
  <c r="CW43" i="6" s="1"/>
  <c r="C110" i="4" l="1"/>
  <c r="CX22" i="6"/>
  <c r="CX40" i="6" l="1"/>
  <c r="CX44" i="6" s="1"/>
  <c r="CY39" i="6" s="1"/>
  <c r="CX26" i="6"/>
  <c r="CX42" i="6"/>
  <c r="CX43" i="6" s="1"/>
  <c r="C111" i="4" l="1"/>
  <c r="CY22" i="6"/>
  <c r="CY26" i="6" l="1"/>
  <c r="CY42" i="6"/>
  <c r="CY43" i="6" s="1"/>
  <c r="CY40" i="6"/>
  <c r="CY44" i="6" s="1"/>
  <c r="CZ39" i="6" s="1"/>
  <c r="C112" i="4" l="1"/>
  <c r="CZ22" i="6"/>
  <c r="CZ26" i="6" l="1"/>
  <c r="CZ40" i="6"/>
  <c r="CZ44" i="6" s="1"/>
  <c r="DA39" i="6" s="1"/>
  <c r="CZ42" i="6"/>
  <c r="CZ43" i="6" s="1"/>
  <c r="C113" i="4" l="1"/>
  <c r="DA22" i="6"/>
  <c r="DA42" i="6" l="1"/>
  <c r="DA43" i="6" s="1"/>
  <c r="DA26" i="6"/>
  <c r="C114" i="4" s="1"/>
  <c r="DA40" i="6"/>
  <c r="DA44" i="6" s="1"/>
</calcChain>
</file>

<file path=xl/sharedStrings.xml><?xml version="1.0" encoding="utf-8"?>
<sst xmlns="http://schemas.openxmlformats.org/spreadsheetml/2006/main" count="49" uniqueCount="44">
  <si>
    <t>Coeficiente Diferimento Anual</t>
  </si>
  <si>
    <t>% Diferimento Anual</t>
  </si>
  <si>
    <t>Descrição - Mês/Ano</t>
  </si>
  <si>
    <t>Mercado (M)</t>
  </si>
  <si>
    <t>Tarifa Requerida (TR)</t>
  </si>
  <si>
    <t>Tarifa Verificada (TV)</t>
  </si>
  <si>
    <t>Receita Requerida (RR)</t>
  </si>
  <si>
    <t>Receita Verificada (RV)</t>
  </si>
  <si>
    <t>Financeiro (F)</t>
  </si>
  <si>
    <t>Financeiro Atualizado (FA)</t>
  </si>
  <si>
    <t>Amortização</t>
  </si>
  <si>
    <t>Financeiro Acumulado</t>
  </si>
  <si>
    <t>Tarifa de Financeiro Acumulado (solver)</t>
  </si>
  <si>
    <t>Índice de Diferimento Anual (IDA)</t>
  </si>
  <si>
    <t>Valor Mensal diferimento</t>
  </si>
  <si>
    <t>Valor Mensal Acumulado</t>
  </si>
  <si>
    <t>Selic do Período</t>
  </si>
  <si>
    <t>Valor Pago ( - )</t>
  </si>
  <si>
    <t>3.1</t>
  </si>
  <si>
    <t>Pagamento Juros</t>
  </si>
  <si>
    <t>3.2</t>
  </si>
  <si>
    <t>Principal Amortizado</t>
  </si>
  <si>
    <t>Saldo Devedor ( 1 + 2 - (3 = (3.1 + 3.2)) = 4 )</t>
  </si>
  <si>
    <t>Receita Bruta</t>
  </si>
  <si>
    <t>Reajuste</t>
  </si>
  <si>
    <t>Indice de Reajuste</t>
  </si>
  <si>
    <t>Receita Sem Reajuste</t>
  </si>
  <si>
    <t>Receita com diferimento</t>
  </si>
  <si>
    <t>Tarifa média com diferimento</t>
  </si>
  <si>
    <t>Tarifa verificada cáculo diferimento</t>
  </si>
  <si>
    <t>Diferença de Tarifa</t>
  </si>
  <si>
    <t>Diferença de Receita verificada</t>
  </si>
  <si>
    <t>Taxa Selic - Fatores acumulados</t>
  </si>
  <si>
    <t>Período</t>
  </si>
  <si>
    <t>Fator acumulado</t>
  </si>
  <si>
    <t>%</t>
  </si>
  <si>
    <t>Data</t>
  </si>
  <si>
    <t>Volume Faturado</t>
  </si>
  <si>
    <t>TF - Diferimento</t>
  </si>
  <si>
    <t>Realizado</t>
  </si>
  <si>
    <t>Volume verificado em Dezembro, constante até Maio/2020</t>
  </si>
  <si>
    <t>SELIC¹</t>
  </si>
  <si>
    <t>¹ https://www.bcb.gov.br/htms/selic/selicacumul.asp</t>
  </si>
  <si>
    <t>Diferimento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</si>
</sst>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_-;_-@_-"/>
    <numFmt numFmtId="165" formatCode="0.000%"/>
    <numFmt numFmtId="166" formatCode="_-* #,##0_-;\-* #,##0_-;_-* &quot;-&quot;??_-;_-@_-"/>
    <numFmt numFmtId="167" formatCode="0.0000%"/>
    <numFmt numFmtId="168" formatCode="0.00000000"/>
    <numFmt numFmtId="169" formatCode="_-* #,##0.0000_-;\-* #,##0.0000_-;_-* &quot;-&quot;??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4" tint="-0.2499465926084170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</font>
    <font>
      <b/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80808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/>
    <xf numFmtId="164" fontId="2" fillId="0" borderId="0" xfId="1" applyNumberFormat="1" applyFont="1"/>
    <xf numFmtId="165" fontId="2" fillId="0" borderId="0" xfId="2" applyNumberFormat="1" applyFont="1"/>
    <xf numFmtId="17" fontId="2" fillId="2" borderId="2" xfId="0" applyNumberFormat="1" applyFont="1" applyFill="1" applyBorder="1"/>
    <xf numFmtId="17" fontId="3" fillId="2" borderId="2" xfId="0" applyNumberFormat="1" applyFont="1" applyFill="1" applyBorder="1"/>
    <xf numFmtId="17" fontId="2" fillId="2" borderId="1" xfId="0" applyNumberFormat="1" applyFont="1" applyFill="1" applyBorder="1"/>
    <xf numFmtId="17" fontId="2" fillId="2" borderId="3" xfId="0" applyNumberFormat="1" applyFont="1" applyFill="1" applyBorder="1"/>
    <xf numFmtId="0" fontId="2" fillId="0" borderId="0" xfId="0" applyFont="1" applyBorder="1"/>
    <xf numFmtId="0" fontId="3" fillId="2" borderId="0" xfId="0" applyFont="1" applyFill="1" applyBorder="1"/>
    <xf numFmtId="166" fontId="2" fillId="0" borderId="0" xfId="1" applyNumberFormat="1" applyFont="1" applyBorder="1"/>
    <xf numFmtId="166" fontId="2" fillId="0" borderId="0" xfId="0" applyNumberFormat="1" applyFont="1" applyBorder="1"/>
    <xf numFmtId="0" fontId="2" fillId="0" borderId="4" xfId="0" applyFont="1" applyBorder="1"/>
    <xf numFmtId="0" fontId="2" fillId="0" borderId="5" xfId="0" applyFont="1" applyBorder="1"/>
    <xf numFmtId="166" fontId="3" fillId="2" borderId="0" xfId="1" applyNumberFormat="1" applyFont="1" applyFill="1" applyBorder="1"/>
    <xf numFmtId="166" fontId="2" fillId="0" borderId="4" xfId="1" applyNumberFormat="1" applyFont="1" applyBorder="1"/>
    <xf numFmtId="166" fontId="2" fillId="0" borderId="6" xfId="1" applyNumberFormat="1" applyFont="1" applyBorder="1"/>
    <xf numFmtId="43" fontId="2" fillId="0" borderId="0" xfId="1" applyFont="1" applyBorder="1"/>
    <xf numFmtId="164" fontId="2" fillId="0" borderId="0" xfId="1" applyNumberFormat="1" applyFont="1" applyBorder="1"/>
    <xf numFmtId="164" fontId="3" fillId="2" borderId="0" xfId="1" applyNumberFormat="1" applyFont="1" applyFill="1" applyBorder="1"/>
    <xf numFmtId="164" fontId="2" fillId="0" borderId="4" xfId="1" applyNumberFormat="1" applyFont="1" applyBorder="1"/>
    <xf numFmtId="164" fontId="2" fillId="0" borderId="5" xfId="1" applyNumberFormat="1" applyFont="1" applyBorder="1"/>
    <xf numFmtId="164" fontId="3" fillId="2" borderId="0" xfId="0" applyNumberFormat="1" applyFont="1" applyFill="1" applyBorder="1"/>
    <xf numFmtId="164" fontId="2" fillId="0" borderId="6" xfId="1" applyNumberFormat="1" applyFont="1" applyBorder="1"/>
    <xf numFmtId="43" fontId="2" fillId="0" borderId="0" xfId="1" applyFont="1"/>
    <xf numFmtId="166" fontId="3" fillId="2" borderId="0" xfId="0" applyNumberFormat="1" applyFont="1" applyFill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7" fontId="2" fillId="0" borderId="0" xfId="2" applyNumberFormat="1" applyFont="1" applyBorder="1"/>
    <xf numFmtId="167" fontId="3" fillId="2" borderId="0" xfId="2" applyNumberFormat="1" applyFont="1" applyFill="1" applyBorder="1"/>
    <xf numFmtId="167" fontId="2" fillId="0" borderId="4" xfId="2" applyNumberFormat="1" applyFont="1" applyBorder="1"/>
    <xf numFmtId="167" fontId="2" fillId="0" borderId="5" xfId="2" applyNumberFormat="1" applyFont="1" applyBorder="1"/>
    <xf numFmtId="166" fontId="2" fillId="0" borderId="5" xfId="1" applyNumberFormat="1" applyFont="1" applyBorder="1"/>
    <xf numFmtId="164" fontId="2" fillId="4" borderId="7" xfId="1" applyNumberFormat="1" applyFont="1" applyFill="1" applyBorder="1"/>
    <xf numFmtId="164" fontId="4" fillId="3" borderId="6" xfId="1" applyNumberFormat="1" applyFont="1" applyFill="1" applyBorder="1" applyAlignment="1">
      <alignment horizontal="center" vertical="center"/>
    </xf>
    <xf numFmtId="43" fontId="3" fillId="2" borderId="0" xfId="1" applyFont="1" applyFill="1" applyBorder="1"/>
    <xf numFmtId="43" fontId="2" fillId="0" borderId="4" xfId="1" applyFont="1" applyBorder="1"/>
    <xf numFmtId="10" fontId="2" fillId="0" borderId="9" xfId="0" applyNumberFormat="1" applyFont="1" applyBorder="1"/>
    <xf numFmtId="10" fontId="3" fillId="2" borderId="9" xfId="0" applyNumberFormat="1" applyFont="1" applyFill="1" applyBorder="1"/>
    <xf numFmtId="10" fontId="2" fillId="0" borderId="6" xfId="0" applyNumberFormat="1" applyFont="1" applyBorder="1"/>
    <xf numFmtId="10" fontId="2" fillId="0" borderId="8" xfId="0" applyNumberFormat="1" applyFont="1" applyBorder="1"/>
    <xf numFmtId="0" fontId="2" fillId="0" borderId="10" xfId="0" applyFont="1" applyBorder="1"/>
    <xf numFmtId="0" fontId="2" fillId="0" borderId="0" xfId="0" applyFont="1" applyAlignment="1">
      <alignment horizontal="center"/>
    </xf>
    <xf numFmtId="0" fontId="2" fillId="0" borderId="11" xfId="0" applyFont="1" applyBorder="1"/>
    <xf numFmtId="166" fontId="2" fillId="0" borderId="12" xfId="0" applyNumberFormat="1" applyFont="1" applyBorder="1"/>
    <xf numFmtId="166" fontId="3" fillId="2" borderId="12" xfId="0" applyNumberFormat="1" applyFont="1" applyFill="1" applyBorder="1"/>
    <xf numFmtId="166" fontId="2" fillId="0" borderId="13" xfId="0" applyNumberFormat="1" applyFont="1" applyBorder="1"/>
    <xf numFmtId="0" fontId="2" fillId="0" borderId="1" xfId="0" applyFont="1" applyBorder="1"/>
    <xf numFmtId="166" fontId="2" fillId="0" borderId="2" xfId="0" applyNumberFormat="1" applyFont="1" applyBorder="1"/>
    <xf numFmtId="43" fontId="2" fillId="0" borderId="2" xfId="1" applyFont="1" applyBorder="1"/>
    <xf numFmtId="43" fontId="3" fillId="2" borderId="2" xfId="1" applyFont="1" applyFill="1" applyBorder="1"/>
    <xf numFmtId="43" fontId="2" fillId="0" borderId="3" xfId="1" applyFont="1" applyBorder="1"/>
    <xf numFmtId="43" fontId="2" fillId="0" borderId="5" xfId="1" applyFont="1" applyBorder="1"/>
    <xf numFmtId="0" fontId="2" fillId="0" borderId="4" xfId="0" applyFont="1" applyBorder="1" applyAlignment="1">
      <alignment horizontal="left" indent="1"/>
    </xf>
    <xf numFmtId="0" fontId="2" fillId="0" borderId="8" xfId="0" applyFont="1" applyBorder="1"/>
    <xf numFmtId="166" fontId="2" fillId="0" borderId="9" xfId="0" applyNumberFormat="1" applyFont="1" applyBorder="1"/>
    <xf numFmtId="43" fontId="2" fillId="0" borderId="9" xfId="1" applyFont="1" applyBorder="1"/>
    <xf numFmtId="43" fontId="3" fillId="2" borderId="9" xfId="1" applyFont="1" applyFill="1" applyBorder="1"/>
    <xf numFmtId="43" fontId="2" fillId="0" borderId="10" xfId="1" applyFont="1" applyBorder="1"/>
    <xf numFmtId="166" fontId="2" fillId="0" borderId="0" xfId="1" applyNumberFormat="1" applyFont="1"/>
    <xf numFmtId="43" fontId="2" fillId="0" borderId="0" xfId="0" applyNumberFormat="1" applyFont="1"/>
    <xf numFmtId="166" fontId="2" fillId="0" borderId="0" xfId="0" applyNumberFormat="1" applyFont="1"/>
    <xf numFmtId="10" fontId="2" fillId="0" borderId="0" xfId="2" applyNumberFormat="1" applyFont="1"/>
    <xf numFmtId="167" fontId="0" fillId="0" borderId="0" xfId="2" applyNumberFormat="1" applyFont="1"/>
    <xf numFmtId="164" fontId="0" fillId="0" borderId="0" xfId="1" applyNumberFormat="1" applyFont="1"/>
    <xf numFmtId="165" fontId="0" fillId="0" borderId="0" xfId="2" applyNumberFormat="1" applyFont="1"/>
    <xf numFmtId="168" fontId="0" fillId="0" borderId="0" xfId="0" applyNumberFormat="1"/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17" fontId="0" fillId="0" borderId="14" xfId="0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168" fontId="0" fillId="0" borderId="16" xfId="0" applyNumberFormat="1" applyBorder="1"/>
    <xf numFmtId="168" fontId="0" fillId="0" borderId="14" xfId="0" applyNumberFormat="1" applyBorder="1"/>
    <xf numFmtId="168" fontId="0" fillId="0" borderId="15" xfId="0" applyNumberFormat="1" applyBorder="1"/>
    <xf numFmtId="167" fontId="0" fillId="0" borderId="16" xfId="2" applyNumberFormat="1" applyFont="1" applyBorder="1"/>
    <xf numFmtId="167" fontId="0" fillId="0" borderId="14" xfId="2" applyNumberFormat="1" applyFont="1" applyBorder="1"/>
    <xf numFmtId="167" fontId="0" fillId="0" borderId="15" xfId="2" applyNumberFormat="1" applyFont="1" applyBorder="1"/>
    <xf numFmtId="17" fontId="5" fillId="0" borderId="14" xfId="0" applyNumberFormat="1" applyFont="1" applyFill="1" applyBorder="1" applyAlignment="1">
      <alignment horizontal="center"/>
    </xf>
    <xf numFmtId="17" fontId="5" fillId="0" borderId="15" xfId="0" applyNumberFormat="1" applyFont="1" applyFill="1" applyBorder="1" applyAlignment="1">
      <alignment horizontal="center"/>
    </xf>
    <xf numFmtId="166" fontId="6" fillId="0" borderId="14" xfId="1" applyNumberFormat="1" applyFont="1" applyFill="1" applyBorder="1" applyAlignment="1">
      <alignment horizontal="center" vertical="center"/>
    </xf>
    <xf numFmtId="166" fontId="6" fillId="0" borderId="15" xfId="1" applyNumberFormat="1" applyFont="1" applyFill="1" applyBorder="1" applyAlignment="1">
      <alignment horizontal="center" vertical="center"/>
    </xf>
    <xf numFmtId="164" fontId="0" fillId="0" borderId="14" xfId="1" applyNumberFormat="1" applyFont="1" applyBorder="1"/>
    <xf numFmtId="164" fontId="0" fillId="0" borderId="15" xfId="1" applyNumberFormat="1" applyFont="1" applyBorder="1"/>
    <xf numFmtId="17" fontId="0" fillId="0" borderId="14" xfId="0" applyNumberFormat="1" applyBorder="1"/>
    <xf numFmtId="17" fontId="0" fillId="0" borderId="15" xfId="0" applyNumberFormat="1" applyBorder="1"/>
    <xf numFmtId="169" fontId="2" fillId="0" borderId="0" xfId="0" applyNumberFormat="1" applyFont="1"/>
    <xf numFmtId="0" fontId="2" fillId="0" borderId="11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0" fontId="2" fillId="0" borderId="13" xfId="0" applyFont="1" applyBorder="1" applyAlignment="1">
      <alignment horizontal="centerContinuous"/>
    </xf>
    <xf numFmtId="0" fontId="7" fillId="0" borderId="2" xfId="0" applyFont="1" applyFill="1" applyBorder="1"/>
    <xf numFmtId="0" fontId="8" fillId="0" borderId="2" xfId="0" applyFont="1" applyFill="1" applyBorder="1"/>
    <xf numFmtId="166" fontId="7" fillId="0" borderId="2" xfId="1" applyNumberFormat="1" applyFont="1" applyFill="1" applyBorder="1"/>
    <xf numFmtId="166" fontId="7" fillId="0" borderId="2" xfId="0" applyNumberFormat="1" applyFont="1" applyFill="1" applyBorder="1"/>
    <xf numFmtId="166" fontId="7" fillId="0" borderId="0" xfId="1" applyNumberFormat="1" applyFont="1" applyFill="1" applyBorder="1"/>
    <xf numFmtId="166" fontId="8" fillId="0" borderId="0" xfId="1" applyNumberFormat="1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164" fontId="7" fillId="0" borderId="0" xfId="1" applyNumberFormat="1" applyFont="1" applyFill="1" applyBorder="1"/>
    <xf numFmtId="164" fontId="8" fillId="0" borderId="0" xfId="1" applyNumberFormat="1" applyFont="1" applyFill="1" applyBorder="1"/>
    <xf numFmtId="164" fontId="7" fillId="0" borderId="0" xfId="0" applyNumberFormat="1" applyFont="1" applyFill="1" applyBorder="1"/>
    <xf numFmtId="164" fontId="8" fillId="0" borderId="0" xfId="0" applyNumberFormat="1" applyFont="1" applyFill="1" applyBorder="1"/>
    <xf numFmtId="166" fontId="7" fillId="0" borderId="0" xfId="0" applyNumberFormat="1" applyFont="1" applyFill="1" applyBorder="1"/>
    <xf numFmtId="166" fontId="8" fillId="0" borderId="0" xfId="0" applyNumberFormat="1" applyFont="1" applyFill="1" applyBorder="1"/>
    <xf numFmtId="167" fontId="7" fillId="0" borderId="0" xfId="2" applyNumberFormat="1" applyFont="1" applyFill="1" applyBorder="1"/>
    <xf numFmtId="167" fontId="8" fillId="0" borderId="0" xfId="2" applyNumberFormat="1" applyFont="1" applyFill="1" applyBorder="1"/>
    <xf numFmtId="43" fontId="7" fillId="0" borderId="0" xfId="1" applyFont="1" applyFill="1" applyBorder="1"/>
    <xf numFmtId="43" fontId="8" fillId="0" borderId="0" xfId="1" applyFont="1" applyFill="1" applyBorder="1"/>
    <xf numFmtId="10" fontId="7" fillId="0" borderId="9" xfId="0" applyNumberFormat="1" applyFont="1" applyFill="1" applyBorder="1"/>
    <xf numFmtId="10" fontId="8" fillId="0" borderId="9" xfId="0" applyNumberFormat="1" applyFont="1" applyFill="1" applyBorder="1"/>
    <xf numFmtId="0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0" fontId="3" fillId="0" borderId="11" xfId="0" applyFont="1" applyBorder="1" applyAlignment="1">
      <alignment horizontal="centerContinuous"/>
    </xf>
    <xf numFmtId="0" fontId="2" fillId="5" borderId="1" xfId="0" applyFont="1" applyFill="1" applyBorder="1"/>
    <xf numFmtId="0" fontId="2" fillId="5" borderId="2" xfId="0" applyFont="1" applyFill="1" applyBorder="1"/>
    <xf numFmtId="166" fontId="7" fillId="5" borderId="4" xfId="1" applyNumberFormat="1" applyFont="1" applyFill="1" applyBorder="1"/>
    <xf numFmtId="166" fontId="7" fillId="5" borderId="0" xfId="1" applyNumberFormat="1" applyFont="1" applyFill="1" applyBorder="1"/>
    <xf numFmtId="0" fontId="7" fillId="5" borderId="4" xfId="0" applyFont="1" applyFill="1" applyBorder="1"/>
    <xf numFmtId="0" fontId="7" fillId="5" borderId="0" xfId="0" applyFont="1" applyFill="1" applyBorder="1"/>
    <xf numFmtId="164" fontId="7" fillId="5" borderId="4" xfId="1" applyNumberFormat="1" applyFont="1" applyFill="1" applyBorder="1"/>
    <xf numFmtId="164" fontId="7" fillId="5" borderId="0" xfId="1" applyNumberFormat="1" applyFont="1" applyFill="1" applyBorder="1"/>
    <xf numFmtId="166" fontId="7" fillId="5" borderId="4" xfId="0" applyNumberFormat="1" applyFont="1" applyFill="1" applyBorder="1"/>
    <xf numFmtId="166" fontId="7" fillId="5" borderId="0" xfId="0" applyNumberFormat="1" applyFont="1" applyFill="1" applyBorder="1"/>
    <xf numFmtId="167" fontId="7" fillId="5" borderId="4" xfId="2" applyNumberFormat="1" applyFont="1" applyFill="1" applyBorder="1"/>
    <xf numFmtId="167" fontId="7" fillId="5" borderId="0" xfId="2" applyNumberFormat="1" applyFont="1" applyFill="1" applyBorder="1"/>
    <xf numFmtId="43" fontId="7" fillId="5" borderId="4" xfId="1" applyFont="1" applyFill="1" applyBorder="1"/>
    <xf numFmtId="43" fontId="7" fillId="5" borderId="0" xfId="1" applyFont="1" applyFill="1" applyBorder="1"/>
    <xf numFmtId="10" fontId="7" fillId="5" borderId="8" xfId="0" applyNumberFormat="1" applyFont="1" applyFill="1" applyBorder="1"/>
    <xf numFmtId="10" fontId="7" fillId="5" borderId="9" xfId="0" applyNumberFormat="1" applyFont="1" applyFill="1" applyBorder="1"/>
    <xf numFmtId="0" fontId="7" fillId="6" borderId="1" xfId="0" applyFont="1" applyFill="1" applyBorder="1"/>
    <xf numFmtId="166" fontId="7" fillId="6" borderId="4" xfId="1" applyNumberFormat="1" applyFont="1" applyFill="1" applyBorder="1"/>
    <xf numFmtId="0" fontId="7" fillId="6" borderId="4" xfId="0" applyFont="1" applyFill="1" applyBorder="1"/>
    <xf numFmtId="164" fontId="7" fillId="6" borderId="4" xfId="1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/>
    <xf numFmtId="166" fontId="7" fillId="6" borderId="4" xfId="0" applyNumberFormat="1" applyFont="1" applyFill="1" applyBorder="1"/>
    <xf numFmtId="167" fontId="7" fillId="6" borderId="4" xfId="2" applyNumberFormat="1" applyFont="1" applyFill="1" applyBorder="1"/>
    <xf numFmtId="43" fontId="7" fillId="6" borderId="4" xfId="1" applyFont="1" applyFill="1" applyBorder="1"/>
    <xf numFmtId="10" fontId="7" fillId="6" borderId="8" xfId="0" applyNumberFormat="1" applyFont="1" applyFill="1" applyBorder="1"/>
    <xf numFmtId="166" fontId="7" fillId="6" borderId="2" xfId="1" applyNumberFormat="1" applyFont="1" applyFill="1" applyBorder="1"/>
    <xf numFmtId="166" fontId="7" fillId="6" borderId="0" xfId="1" applyNumberFormat="1" applyFont="1" applyFill="1" applyBorder="1"/>
    <xf numFmtId="0" fontId="7" fillId="6" borderId="0" xfId="0" applyFont="1" applyFill="1" applyBorder="1"/>
    <xf numFmtId="164" fontId="7" fillId="6" borderId="0" xfId="1" applyNumberFormat="1" applyFont="1" applyFill="1" applyBorder="1"/>
    <xf numFmtId="166" fontId="7" fillId="6" borderId="0" xfId="0" applyNumberFormat="1" applyFont="1" applyFill="1" applyBorder="1"/>
    <xf numFmtId="167" fontId="7" fillId="6" borderId="0" xfId="2" applyNumberFormat="1" applyFont="1" applyFill="1" applyBorder="1"/>
    <xf numFmtId="164" fontId="7" fillId="6" borderId="0" xfId="1" applyNumberFormat="1" applyFont="1" applyFill="1" applyBorder="1" applyAlignment="1">
      <alignment horizontal="center" vertical="center"/>
    </xf>
    <xf numFmtId="43" fontId="7" fillId="6" borderId="0" xfId="1" applyFont="1" applyFill="1" applyBorder="1"/>
    <xf numFmtId="10" fontId="7" fillId="6" borderId="9" xfId="0" applyNumberFormat="1" applyFont="1" applyFill="1" applyBorder="1"/>
    <xf numFmtId="164" fontId="8" fillId="6" borderId="4" xfId="1" applyNumberFormat="1" applyFont="1" applyFill="1" applyBorder="1"/>
    <xf numFmtId="0" fontId="3" fillId="0" borderId="16" xfId="0" applyFont="1" applyBorder="1" applyAlignment="1">
      <alignment horizontal="center" vertical="center"/>
    </xf>
    <xf numFmtId="0" fontId="9" fillId="7" borderId="16" xfId="0" applyFont="1" applyFill="1" applyBorder="1" applyAlignment="1" applyProtection="1">
      <alignment horizontal="left" vertical="center"/>
      <protection locked="0"/>
    </xf>
    <xf numFmtId="0" fontId="9" fillId="7" borderId="14" xfId="0" applyFont="1" applyFill="1" applyBorder="1" applyAlignment="1" applyProtection="1">
      <alignment horizontal="left" vertical="center"/>
      <protection locked="0"/>
    </xf>
    <xf numFmtId="0" fontId="9" fillId="7" borderId="15" xfId="0" applyFont="1" applyFill="1" applyBorder="1" applyAlignment="1" applyProtection="1">
      <alignment horizontal="left" vertical="center"/>
      <protection locked="0"/>
    </xf>
    <xf numFmtId="17" fontId="3" fillId="2" borderId="1" xfId="0" applyNumberFormat="1" applyFont="1" applyFill="1" applyBorder="1"/>
    <xf numFmtId="17" fontId="10" fillId="8" borderId="1" xfId="0" applyNumberFormat="1" applyFont="1" applyFill="1" applyBorder="1" applyAlignment="1">
      <alignment horizontal="center"/>
    </xf>
    <xf numFmtId="17" fontId="10" fillId="8" borderId="2" xfId="0" applyNumberFormat="1" applyFont="1" applyFill="1" applyBorder="1" applyAlignment="1">
      <alignment horizontal="center"/>
    </xf>
    <xf numFmtId="166" fontId="7" fillId="0" borderId="16" xfId="0" applyNumberFormat="1" applyFont="1" applyFill="1" applyBorder="1"/>
    <xf numFmtId="166" fontId="7" fillId="0" borderId="14" xfId="1" applyNumberFormat="1" applyFont="1" applyFill="1" applyBorder="1"/>
    <xf numFmtId="0" fontId="7" fillId="0" borderId="14" xfId="0" applyFont="1" applyFill="1" applyBorder="1"/>
    <xf numFmtId="164" fontId="7" fillId="0" borderId="14" xfId="1" applyNumberFormat="1" applyFont="1" applyFill="1" applyBorder="1"/>
    <xf numFmtId="166" fontId="7" fillId="0" borderId="14" xfId="0" applyNumberFormat="1" applyFont="1" applyFill="1" applyBorder="1"/>
    <xf numFmtId="167" fontId="7" fillId="0" borderId="14" xfId="2" applyNumberFormat="1" applyFont="1" applyFill="1" applyBorder="1"/>
    <xf numFmtId="43" fontId="7" fillId="0" borderId="14" xfId="1" applyFont="1" applyFill="1" applyBorder="1"/>
    <xf numFmtId="10" fontId="7" fillId="0" borderId="15" xfId="0" applyNumberFormat="1" applyFont="1" applyFill="1" applyBorder="1"/>
    <xf numFmtId="17" fontId="10" fillId="8" borderId="16" xfId="0" applyNumberFormat="1" applyFont="1" applyFill="1" applyBorder="1" applyAlignment="1">
      <alignment horizontal="center"/>
    </xf>
    <xf numFmtId="0" fontId="2" fillId="5" borderId="16" xfId="0" applyFont="1" applyFill="1" applyBorder="1"/>
    <xf numFmtId="166" fontId="7" fillId="5" borderId="14" xfId="1" applyNumberFormat="1" applyFont="1" applyFill="1" applyBorder="1"/>
    <xf numFmtId="0" fontId="7" fillId="5" borderId="14" xfId="0" applyFont="1" applyFill="1" applyBorder="1"/>
    <xf numFmtId="164" fontId="7" fillId="5" borderId="14" xfId="1" applyNumberFormat="1" applyFont="1" applyFill="1" applyBorder="1"/>
    <xf numFmtId="166" fontId="7" fillId="5" borderId="14" xfId="0" applyNumberFormat="1" applyFont="1" applyFill="1" applyBorder="1"/>
    <xf numFmtId="167" fontId="7" fillId="5" borderId="14" xfId="2" applyNumberFormat="1" applyFont="1" applyFill="1" applyBorder="1"/>
    <xf numFmtId="43" fontId="7" fillId="5" borderId="14" xfId="1" applyFont="1" applyFill="1" applyBorder="1"/>
    <xf numFmtId="10" fontId="7" fillId="5" borderId="15" xfId="0" applyNumberFormat="1" applyFont="1" applyFill="1" applyBorder="1"/>
    <xf numFmtId="166" fontId="8" fillId="5" borderId="14" xfId="0" applyNumberFormat="1" applyFont="1" applyFill="1" applyBorder="1"/>
    <xf numFmtId="0" fontId="3" fillId="0" borderId="12" xfId="0" applyFont="1" applyBorder="1" applyAlignment="1">
      <alignment horizontal="centerContinuous"/>
    </xf>
    <xf numFmtId="0" fontId="0" fillId="0" borderId="0" xfId="0" applyAlignment="1">
      <alignment horizontal="center"/>
    </xf>
    <xf numFmtId="17" fontId="0" fillId="4" borderId="14" xfId="0" applyNumberFormat="1" applyFill="1" applyBorder="1"/>
    <xf numFmtId="43" fontId="7" fillId="4" borderId="6" xfId="0" applyNumberFormat="1" applyFont="1" applyFill="1" applyBorder="1"/>
    <xf numFmtId="43" fontId="0" fillId="0" borderId="5" xfId="1" applyFont="1" applyBorder="1"/>
    <xf numFmtId="43" fontId="0" fillId="4" borderId="5" xfId="1" applyFont="1" applyFill="1" applyBorder="1"/>
    <xf numFmtId="43" fontId="0" fillId="0" borderId="10" xfId="1" applyFont="1" applyBorder="1"/>
    <xf numFmtId="164" fontId="8" fillId="4" borderId="14" xfId="1" applyNumberFormat="1" applyFont="1" applyFill="1" applyBorder="1"/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808080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DB65"/>
  <sheetViews>
    <sheetView showGridLines="0" tabSelected="1" workbookViewId="0">
      <pane xSplit="4" ySplit="6" topLeftCell="BC7" activePane="bottomRight" state="frozen"/>
      <selection activeCell="E6" sqref="E6"/>
      <selection pane="topRight" activeCell="E6" sqref="E6"/>
      <selection pane="bottomLeft" activeCell="E6" sqref="E6"/>
      <selection pane="bottomRight" activeCell="BE22" sqref="BE22"/>
    </sheetView>
  </sheetViews>
  <sheetFormatPr defaultRowHeight="12.75" x14ac:dyDescent="0.2"/>
  <cols>
    <col min="1" max="2" width="1.85546875" style="1" customWidth="1"/>
    <col min="3" max="3" width="3.7109375" style="1" customWidth="1"/>
    <col min="4" max="4" width="32.5703125" style="1" customWidth="1"/>
    <col min="5" max="8" width="15.28515625" style="1" customWidth="1"/>
    <col min="9" max="9" width="13.85546875" style="1" customWidth="1"/>
    <col min="10" max="10" width="14.28515625" style="1" customWidth="1"/>
    <col min="11" max="20" width="15.28515625" style="1" customWidth="1"/>
    <col min="21" max="21" width="13.85546875" style="1" customWidth="1"/>
    <col min="22" max="27" width="15.28515625" style="1" customWidth="1"/>
    <col min="28" max="29" width="16" style="1" customWidth="1"/>
    <col min="30" max="31" width="16.85546875" style="1" customWidth="1"/>
    <col min="32" max="32" width="13.140625" style="1" customWidth="1"/>
    <col min="33" max="45" width="13.85546875" style="1" customWidth="1"/>
    <col min="46" max="87" width="16.85546875" style="1" bestFit="1" customWidth="1"/>
    <col min="88" max="103" width="15.28515625" style="1" bestFit="1" customWidth="1"/>
    <col min="104" max="104" width="14.28515625" style="1" bestFit="1" customWidth="1"/>
    <col min="105" max="105" width="13.140625" style="1" bestFit="1" customWidth="1"/>
    <col min="106" max="16384" width="9.140625" style="1"/>
  </cols>
  <sheetData>
    <row r="2" spans="4:106" x14ac:dyDescent="0.2">
      <c r="D2" s="1" t="s">
        <v>0</v>
      </c>
      <c r="E2" s="2">
        <f>ROUND(((1.2563/1.0629)^(1/8)),6)</f>
        <v>1.0211159999999999</v>
      </c>
      <c r="F2" s="2"/>
      <c r="N2" s="2"/>
      <c r="O2" s="2"/>
      <c r="P2" s="2"/>
      <c r="AB2" s="2"/>
    </row>
    <row r="3" spans="4:106" x14ac:dyDescent="0.2">
      <c r="D3" s="1" t="s">
        <v>1</v>
      </c>
      <c r="E3" s="3">
        <f>E2-1</f>
        <v>2.1115999999999913E-2</v>
      </c>
      <c r="F3" s="3"/>
      <c r="N3" s="3"/>
      <c r="O3" s="3"/>
      <c r="P3" s="3"/>
      <c r="AB3" s="3"/>
    </row>
    <row r="5" spans="4:106" x14ac:dyDescent="0.2">
      <c r="D5" s="149" t="s">
        <v>43</v>
      </c>
      <c r="I5" s="113" t="s">
        <v>39</v>
      </c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8"/>
      <c r="AH5" s="174" t="s">
        <v>39</v>
      </c>
      <c r="AI5" s="89"/>
      <c r="AJ5" s="89"/>
      <c r="AK5" s="89"/>
      <c r="AL5" s="89"/>
      <c r="AM5" s="89"/>
      <c r="AN5" s="90"/>
      <c r="AO5" s="113" t="s">
        <v>40</v>
      </c>
      <c r="AP5" s="89"/>
      <c r="AQ5" s="89"/>
      <c r="AR5" s="89"/>
      <c r="AS5" s="90"/>
    </row>
    <row r="6" spans="4:106" x14ac:dyDescent="0.2">
      <c r="D6" s="150" t="s">
        <v>2</v>
      </c>
      <c r="E6" s="5">
        <v>42736</v>
      </c>
      <c r="F6" s="5">
        <v>42767</v>
      </c>
      <c r="G6" s="5">
        <v>42795</v>
      </c>
      <c r="H6" s="5">
        <v>42826</v>
      </c>
      <c r="I6" s="153">
        <v>42856</v>
      </c>
      <c r="J6" s="5">
        <v>42887</v>
      </c>
      <c r="K6" s="5">
        <v>42917</v>
      </c>
      <c r="L6" s="5">
        <v>42948</v>
      </c>
      <c r="M6" s="5">
        <v>42979</v>
      </c>
      <c r="N6" s="5">
        <v>43009</v>
      </c>
      <c r="O6" s="5">
        <v>43040</v>
      </c>
      <c r="P6" s="5">
        <v>43070</v>
      </c>
      <c r="Q6" s="5">
        <v>43101</v>
      </c>
      <c r="R6" s="5">
        <v>43132</v>
      </c>
      <c r="S6" s="5">
        <v>43160</v>
      </c>
      <c r="T6" s="5">
        <v>43191</v>
      </c>
      <c r="U6" s="5">
        <v>43221</v>
      </c>
      <c r="V6" s="5">
        <v>43252</v>
      </c>
      <c r="W6" s="5">
        <v>43282</v>
      </c>
      <c r="X6" s="5">
        <v>43313</v>
      </c>
      <c r="Y6" s="5">
        <v>43344</v>
      </c>
      <c r="Z6" s="5">
        <v>43374</v>
      </c>
      <c r="AA6" s="5">
        <v>43405</v>
      </c>
      <c r="AB6" s="5">
        <v>43435</v>
      </c>
      <c r="AC6" s="5">
        <v>43466</v>
      </c>
      <c r="AD6" s="5">
        <v>43497</v>
      </c>
      <c r="AE6" s="5">
        <v>43525</v>
      </c>
      <c r="AF6" s="5">
        <v>43556</v>
      </c>
      <c r="AG6" s="154">
        <v>43586</v>
      </c>
      <c r="AH6" s="155">
        <v>43617</v>
      </c>
      <c r="AI6" s="155">
        <v>43647</v>
      </c>
      <c r="AJ6" s="155">
        <v>43678</v>
      </c>
      <c r="AK6" s="155">
        <v>43709</v>
      </c>
      <c r="AL6" s="155">
        <v>43739</v>
      </c>
      <c r="AM6" s="155">
        <v>43770</v>
      </c>
      <c r="AN6" s="155">
        <v>43800</v>
      </c>
      <c r="AO6" s="154">
        <v>43831</v>
      </c>
      <c r="AP6" s="155">
        <v>43862</v>
      </c>
      <c r="AQ6" s="155">
        <v>43891</v>
      </c>
      <c r="AR6" s="155">
        <v>43922</v>
      </c>
      <c r="AS6" s="164">
        <v>43952</v>
      </c>
      <c r="AT6" s="4">
        <v>43983</v>
      </c>
      <c r="AU6" s="4">
        <v>44013</v>
      </c>
      <c r="AV6" s="4">
        <v>44044</v>
      </c>
      <c r="AW6" s="4">
        <v>44075</v>
      </c>
      <c r="AX6" s="4">
        <v>44105</v>
      </c>
      <c r="AY6" s="4">
        <v>44136</v>
      </c>
      <c r="AZ6" s="4">
        <v>44166</v>
      </c>
      <c r="BA6" s="4">
        <v>44197</v>
      </c>
      <c r="BB6" s="4">
        <v>44228</v>
      </c>
      <c r="BC6" s="4">
        <v>44256</v>
      </c>
      <c r="BD6" s="4">
        <v>44287</v>
      </c>
      <c r="BE6" s="4">
        <v>44317</v>
      </c>
      <c r="BF6" s="4">
        <v>44348</v>
      </c>
      <c r="BG6" s="4">
        <v>44378</v>
      </c>
      <c r="BH6" s="4">
        <v>44409</v>
      </c>
      <c r="BI6" s="4">
        <v>44440</v>
      </c>
      <c r="BJ6" s="4">
        <v>44470</v>
      </c>
      <c r="BK6" s="4">
        <v>44501</v>
      </c>
      <c r="BL6" s="4">
        <v>44531</v>
      </c>
      <c r="BM6" s="4">
        <v>44562</v>
      </c>
      <c r="BN6" s="4">
        <v>44593</v>
      </c>
      <c r="BO6" s="4">
        <v>44621</v>
      </c>
      <c r="BP6" s="4">
        <v>44652</v>
      </c>
      <c r="BQ6" s="4">
        <v>44682</v>
      </c>
      <c r="BR6" s="4">
        <v>44713</v>
      </c>
      <c r="BS6" s="4">
        <v>44743</v>
      </c>
      <c r="BT6" s="4">
        <v>44774</v>
      </c>
      <c r="BU6" s="4">
        <v>44805</v>
      </c>
      <c r="BV6" s="4">
        <v>44835</v>
      </c>
      <c r="BW6" s="4">
        <v>44866</v>
      </c>
      <c r="BX6" s="4">
        <v>44896</v>
      </c>
      <c r="BY6" s="4">
        <v>44927</v>
      </c>
      <c r="BZ6" s="4">
        <v>44958</v>
      </c>
      <c r="CA6" s="4">
        <v>44986</v>
      </c>
      <c r="CB6" s="4">
        <v>45017</v>
      </c>
      <c r="CC6" s="4">
        <v>45047</v>
      </c>
      <c r="CD6" s="4">
        <v>45078</v>
      </c>
      <c r="CE6" s="4">
        <v>45108</v>
      </c>
      <c r="CF6" s="4">
        <v>45139</v>
      </c>
      <c r="CG6" s="4">
        <v>45170</v>
      </c>
      <c r="CH6" s="4">
        <v>45200</v>
      </c>
      <c r="CI6" s="4">
        <v>45231</v>
      </c>
      <c r="CJ6" s="4">
        <v>45261</v>
      </c>
      <c r="CK6" s="4">
        <v>45292</v>
      </c>
      <c r="CL6" s="4">
        <v>45323</v>
      </c>
      <c r="CM6" s="4">
        <v>45352</v>
      </c>
      <c r="CN6" s="6">
        <v>45383</v>
      </c>
      <c r="CO6" s="4">
        <v>45413</v>
      </c>
      <c r="CP6" s="4">
        <v>45444</v>
      </c>
      <c r="CQ6" s="4">
        <v>45474</v>
      </c>
      <c r="CR6" s="4">
        <v>45505</v>
      </c>
      <c r="CS6" s="4">
        <v>45536</v>
      </c>
      <c r="CT6" s="4">
        <v>45566</v>
      </c>
      <c r="CU6" s="4">
        <v>45597</v>
      </c>
      <c r="CV6" s="4">
        <v>45627</v>
      </c>
      <c r="CW6" s="4">
        <v>45658</v>
      </c>
      <c r="CX6" s="4">
        <v>45689</v>
      </c>
      <c r="CY6" s="4">
        <v>45717</v>
      </c>
      <c r="CZ6" s="4">
        <v>45748</v>
      </c>
      <c r="DA6" s="7">
        <v>45778</v>
      </c>
    </row>
    <row r="7" spans="4:106" x14ac:dyDescent="0.2">
      <c r="D7" s="151"/>
      <c r="E7" s="8"/>
      <c r="F7" s="8"/>
      <c r="G7" s="8"/>
      <c r="H7" s="8"/>
      <c r="I7" s="130"/>
      <c r="J7" s="91"/>
      <c r="K7" s="91"/>
      <c r="L7" s="91"/>
      <c r="M7" s="91"/>
      <c r="N7" s="91"/>
      <c r="O7" s="91"/>
      <c r="P7" s="92"/>
      <c r="Q7" s="93"/>
      <c r="R7" s="93"/>
      <c r="S7" s="93"/>
      <c r="T7" s="93"/>
      <c r="U7" s="139"/>
      <c r="V7" s="93"/>
      <c r="W7" s="93"/>
      <c r="X7" s="93"/>
      <c r="Y7" s="93"/>
      <c r="Z7" s="93"/>
      <c r="AA7" s="93"/>
      <c r="AB7" s="92"/>
      <c r="AC7" s="93"/>
      <c r="AD7" s="94"/>
      <c r="AE7" s="94"/>
      <c r="AF7" s="94"/>
      <c r="AG7" s="156"/>
      <c r="AH7" s="94"/>
      <c r="AI7" s="94"/>
      <c r="AJ7" s="91"/>
      <c r="AK7" s="91"/>
      <c r="AL7" s="91"/>
      <c r="AM7" s="91"/>
      <c r="AN7" s="91"/>
      <c r="AO7" s="114"/>
      <c r="AP7" s="115"/>
      <c r="AQ7" s="115"/>
      <c r="AR7" s="115"/>
      <c r="AS7" s="165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12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13"/>
    </row>
    <row r="8" spans="4:106" x14ac:dyDescent="0.2">
      <c r="D8" s="151" t="s">
        <v>3</v>
      </c>
      <c r="E8" s="10"/>
      <c r="F8" s="10"/>
      <c r="G8" s="10"/>
      <c r="H8" s="10"/>
      <c r="I8" s="131">
        <f>VLOOKUP(I6,'Volume Faturado'!$A:$B,2,0)</f>
        <v>38130919.806451611</v>
      </c>
      <c r="J8" s="95">
        <f>VLOOKUP(J6,'Volume Faturado'!$A:$B,2,0)</f>
        <v>68193578</v>
      </c>
      <c r="K8" s="95">
        <f>VLOOKUP(K6,'Volume Faturado'!$A:$B,2,0)</f>
        <v>70960544</v>
      </c>
      <c r="L8" s="95">
        <f>VLOOKUP(L6,'Volume Faturado'!$A:$B,2,0)</f>
        <v>72158398</v>
      </c>
      <c r="M8" s="95">
        <f>VLOOKUP(M6,'Volume Faturado'!$A:$B,2,0)</f>
        <v>75980762</v>
      </c>
      <c r="N8" s="95">
        <f>VLOOKUP(N6,'Volume Faturado'!$A:$B,2,0)</f>
        <v>74544162</v>
      </c>
      <c r="O8" s="95">
        <f>VLOOKUP(O6,'Volume Faturado'!$A:$B,2,0)</f>
        <v>73782051</v>
      </c>
      <c r="P8" s="96">
        <f>VLOOKUP(P6,'Volume Faturado'!$A:$B,2,0)</f>
        <v>72392937</v>
      </c>
      <c r="Q8" s="95">
        <f>VLOOKUP(Q6,'Volume Faturado'!$A:$B,2,0)</f>
        <v>74245769</v>
      </c>
      <c r="R8" s="95">
        <f>VLOOKUP(R6,'Volume Faturado'!$A:$B,2,0)</f>
        <v>74033364</v>
      </c>
      <c r="S8" s="95">
        <f>VLOOKUP(S6,'Volume Faturado'!$A:$B,2,0)</f>
        <v>73369101</v>
      </c>
      <c r="T8" s="95">
        <f>VLOOKUP(T6,'Volume Faturado'!$A:$B,2,0)</f>
        <v>73401119</v>
      </c>
      <c r="U8" s="140">
        <f>VLOOKUP(U6,'Volume Faturado'!$A:$B,2,0)</f>
        <v>76273072</v>
      </c>
      <c r="V8" s="95">
        <f>VLOOKUP(V6,'Volume Faturado'!$A:$B,2,0)</f>
        <v>74134503</v>
      </c>
      <c r="W8" s="95">
        <f>VLOOKUP(W6,'Volume Faturado'!$A:$B,2,0)</f>
        <v>72149268</v>
      </c>
      <c r="X8" s="95">
        <f>VLOOKUP(X6,'Volume Faturado'!$A:$B,2,0)</f>
        <v>73396727</v>
      </c>
      <c r="Y8" s="95">
        <f>VLOOKUP(Y6,'Volume Faturado'!$A:$B,2,0)</f>
        <v>73110491</v>
      </c>
      <c r="Z8" s="95">
        <f>VLOOKUP(Z6,'Volume Faturado'!$A:$B,2,0)</f>
        <v>73614776</v>
      </c>
      <c r="AA8" s="95">
        <f>VLOOKUP(AA6,'Volume Faturado'!$A:$B,2,0)</f>
        <v>75152891</v>
      </c>
      <c r="AB8" s="96">
        <f>VLOOKUP(AB6,'Volume Faturado'!$A:$B,2,0)</f>
        <v>75595081</v>
      </c>
      <c r="AC8" s="95">
        <f>VLOOKUP(AC6,'Volume Faturado'!$A:$B,2,0)</f>
        <v>80477286</v>
      </c>
      <c r="AD8" s="95">
        <f>VLOOKUP(AD6,'Volume Faturado'!$A:$B,2,0)</f>
        <v>79912952</v>
      </c>
      <c r="AE8" s="95">
        <f>VLOOKUP(AE6,'Volume Faturado'!$A:$B,2,0)</f>
        <v>77009944</v>
      </c>
      <c r="AF8" s="95">
        <f>VLOOKUP(AF6,'Volume Faturado'!$A:$B,2,0)</f>
        <v>73004144</v>
      </c>
      <c r="AG8" s="157">
        <f>VLOOKUP(AG6,'Volume Faturado'!$A:$B,2,0)</f>
        <v>75994162</v>
      </c>
      <c r="AH8" s="95">
        <f>VLOOKUP(AH6,'Volume Faturado'!$A:$B,2,0)</f>
        <v>73841348</v>
      </c>
      <c r="AI8" s="95">
        <f>VLOOKUP(AI6,'Volume Faturado'!$A:$B,2,0)</f>
        <v>74738478</v>
      </c>
      <c r="AJ8" s="95">
        <f>VLOOKUP(AJ6,'Volume Faturado'!$A:$B,2,0)</f>
        <v>75806133</v>
      </c>
      <c r="AK8" s="95">
        <f>VLOOKUP(AK6,'Volume Faturado'!$A:$B,2,0)</f>
        <v>77782396</v>
      </c>
      <c r="AL8" s="95">
        <f>VLOOKUP(AL6,'Volume Faturado'!$A:$B,2,0)</f>
        <v>79950635</v>
      </c>
      <c r="AM8" s="95">
        <f>VLOOKUP(AM6,'Volume Faturado'!$A:$B,2,0)</f>
        <v>80835144</v>
      </c>
      <c r="AN8" s="95">
        <f>VLOOKUP(AN6,'Volume Faturado'!$A:$B,2,0)</f>
        <v>78339914</v>
      </c>
      <c r="AO8" s="116">
        <f>VLOOKUP(AO6,'Volume Faturado'!$A:$B,2,0)</f>
        <v>81234823</v>
      </c>
      <c r="AP8" s="117">
        <f>VLOOKUP(AP6,'Volume Faturado'!$A:$B,2,0)</f>
        <v>79920776</v>
      </c>
      <c r="AQ8" s="117">
        <f>VLOOKUP(AQ6,'Volume Faturado'!$A:$B,2,0)</f>
        <v>79177126</v>
      </c>
      <c r="AR8" s="117">
        <f>VLOOKUP(AR6,'Volume Faturado'!$A:$B,2,0)</f>
        <v>77420121</v>
      </c>
      <c r="AS8" s="166">
        <f>VLOOKUP(AS6,'Volume Faturado'!$A:$B,2,0)</f>
        <v>76069020</v>
      </c>
      <c r="AT8" s="10">
        <f>VLOOKUP(AT6,'Volume Faturado'!$A:$B,2,0)</f>
        <v>70561704</v>
      </c>
      <c r="AU8" s="10">
        <f>VLOOKUP(AU6,'Volume Faturado'!$A:$B,2,0)</f>
        <v>72452443</v>
      </c>
      <c r="AV8" s="10">
        <f>VLOOKUP(AV6,'Volume Faturado'!$A:$B,2,0)</f>
        <v>73558066</v>
      </c>
      <c r="AW8" s="10">
        <f>VLOOKUP(AW6,'Volume Faturado'!$A:$B,2,0)</f>
        <v>76924304</v>
      </c>
      <c r="AX8" s="10">
        <f>VLOOKUP(AX6,'Volume Faturado'!$A:$B,2,0)</f>
        <v>76924304</v>
      </c>
      <c r="AY8" s="10">
        <f>VLOOKUP(AY6,'Volume Faturado'!$A:$B,2,0)</f>
        <v>76924304</v>
      </c>
      <c r="AZ8" s="14">
        <f>VLOOKUP(AZ6,'Volume Faturado'!$A:$B,2,0)</f>
        <v>76924304</v>
      </c>
      <c r="BA8" s="10">
        <f>VLOOKUP(BA6,'Volume Faturado'!$A:$B,2,0)</f>
        <v>76924304</v>
      </c>
      <c r="BB8" s="10">
        <f>VLOOKUP(BB6,'Volume Faturado'!$A:$B,2,0)</f>
        <v>76924304</v>
      </c>
      <c r="BC8" s="10">
        <f>VLOOKUP(BC6,'Volume Faturado'!$A:$B,2,0)</f>
        <v>76924304</v>
      </c>
      <c r="BD8" s="10">
        <f>VLOOKUP(BD6,'Volume Faturado'!$A:$B,2,0)</f>
        <v>76924304</v>
      </c>
      <c r="BE8" s="10">
        <f>VLOOKUP(BE6,'Volume Faturado'!$A:$B,2,0)</f>
        <v>76924304</v>
      </c>
      <c r="BF8" s="10">
        <f>VLOOKUP(BF6,'Volume Faturado'!$A:$B,2,0)</f>
        <v>76924304</v>
      </c>
      <c r="BG8" s="10">
        <f>VLOOKUP(BG6,'Volume Faturado'!$A:$B,2,0)</f>
        <v>76924304</v>
      </c>
      <c r="BH8" s="10">
        <f>VLOOKUP(BH6,'Volume Faturado'!$A:$B,2,0)</f>
        <v>76924304</v>
      </c>
      <c r="BI8" s="10">
        <f>VLOOKUP(BI6,'Volume Faturado'!$A:$B,2,0)</f>
        <v>76924304</v>
      </c>
      <c r="BJ8" s="10">
        <f>VLOOKUP(BJ6,'Volume Faturado'!$A:$B,2,0)</f>
        <v>76924304</v>
      </c>
      <c r="BK8" s="10">
        <f>VLOOKUP(BK6,'Volume Faturado'!$A:$B,2,0)</f>
        <v>76924304</v>
      </c>
      <c r="BL8" s="14">
        <f>VLOOKUP(BL6,'Volume Faturado'!$A:$B,2,0)</f>
        <v>76924304</v>
      </c>
      <c r="BM8" s="10">
        <f>VLOOKUP(BM6,'Volume Faturado'!$A:$B,2,0)</f>
        <v>76924304</v>
      </c>
      <c r="BN8" s="10">
        <f>VLOOKUP(BN6,'Volume Faturado'!$A:$B,2,0)</f>
        <v>76924304</v>
      </c>
      <c r="BO8" s="10">
        <f>VLOOKUP(BO6,'Volume Faturado'!$A:$B,2,0)</f>
        <v>76924304</v>
      </c>
      <c r="BP8" s="10">
        <f>VLOOKUP(BP6,'Volume Faturado'!$A:$B,2,0)</f>
        <v>76924304</v>
      </c>
      <c r="BQ8" s="10">
        <f>VLOOKUP(BQ6,'Volume Faturado'!$A:$B,2,0)</f>
        <v>76924304</v>
      </c>
      <c r="BR8" s="10">
        <f>VLOOKUP(BR6,'Volume Faturado'!$A:$B,2,0)</f>
        <v>76924304</v>
      </c>
      <c r="BS8" s="10">
        <f>VLOOKUP(BS6,'Volume Faturado'!$A:$B,2,0)</f>
        <v>76924304</v>
      </c>
      <c r="BT8" s="10">
        <f>VLOOKUP(BT6,'Volume Faturado'!$A:$B,2,0)</f>
        <v>76924304</v>
      </c>
      <c r="BU8" s="10">
        <f>VLOOKUP(BU6,'Volume Faturado'!$A:$B,2,0)</f>
        <v>76924304</v>
      </c>
      <c r="BV8" s="10">
        <f>VLOOKUP(BV6,'Volume Faturado'!$A:$B,2,0)</f>
        <v>76924304</v>
      </c>
      <c r="BW8" s="10">
        <f>VLOOKUP(BW6,'Volume Faturado'!$A:$B,2,0)</f>
        <v>76924304</v>
      </c>
      <c r="BX8" s="14">
        <f>VLOOKUP(BX6,'Volume Faturado'!$A:$B,2,0)</f>
        <v>76924304</v>
      </c>
      <c r="BY8" s="10">
        <f>VLOOKUP(BY6,'Volume Faturado'!$A:$B,2,0)</f>
        <v>76924304</v>
      </c>
      <c r="BZ8" s="10">
        <f>VLOOKUP(BZ6,'Volume Faturado'!$A:$B,2,0)</f>
        <v>76924304</v>
      </c>
      <c r="CA8" s="10">
        <f>VLOOKUP(CA6,'Volume Faturado'!$A:$B,2,0)</f>
        <v>76924304</v>
      </c>
      <c r="CB8" s="10">
        <f>VLOOKUP(CB6,'Volume Faturado'!$A:$B,2,0)</f>
        <v>76924304</v>
      </c>
      <c r="CC8" s="10">
        <f>VLOOKUP(CC6,'Volume Faturado'!$A:$B,2,0)</f>
        <v>76924304</v>
      </c>
      <c r="CD8" s="10">
        <f>VLOOKUP(CD6,'Volume Faturado'!$A:$B,2,0)</f>
        <v>76924304</v>
      </c>
      <c r="CE8" s="10">
        <f>VLOOKUP(CE6,'Volume Faturado'!$A:$B,2,0)</f>
        <v>76924304</v>
      </c>
      <c r="CF8" s="10">
        <f>VLOOKUP(CF6,'Volume Faturado'!$A:$B,2,0)</f>
        <v>76924304</v>
      </c>
      <c r="CG8" s="10">
        <f>VLOOKUP(CG6,'Volume Faturado'!$A:$B,2,0)</f>
        <v>76924304</v>
      </c>
      <c r="CH8" s="10">
        <f>VLOOKUP(CH6,'Volume Faturado'!$A:$B,2,0)</f>
        <v>76924304</v>
      </c>
      <c r="CI8" s="10">
        <f>VLOOKUP(CI6,'Volume Faturado'!$A:$B,2,0)</f>
        <v>76924304</v>
      </c>
      <c r="CJ8" s="14">
        <f>VLOOKUP(CJ6,'Volume Faturado'!$A:$B,2,0)</f>
        <v>76924304</v>
      </c>
      <c r="CK8" s="10">
        <f>VLOOKUP(CK6,'Volume Faturado'!$A:$B,2,0)</f>
        <v>76924304</v>
      </c>
      <c r="CL8" s="10">
        <f>VLOOKUP(CL6,'Volume Faturado'!$A:$B,2,0)</f>
        <v>76924304</v>
      </c>
      <c r="CM8" s="10">
        <f>VLOOKUP(CM6,'Volume Faturado'!$A:$B,2,0)</f>
        <v>76924304</v>
      </c>
      <c r="CN8" s="15">
        <f>VLOOKUP(CN6,'Volume Faturado'!$A:$B,2,0)</f>
        <v>76924304</v>
      </c>
      <c r="CO8" s="10">
        <f>VLOOKUP(CO6,'Volume Faturado'!$A:$B,2,0)</f>
        <v>76924304</v>
      </c>
      <c r="CP8" s="10">
        <f>VLOOKUP(CP6,'Volume Faturado'!$A:$B,2,0)</f>
        <v>76924304</v>
      </c>
      <c r="CQ8" s="10">
        <f>VLOOKUP(CQ6,'Volume Faturado'!$A:$B,2,0)</f>
        <v>76924304</v>
      </c>
      <c r="CR8" s="10">
        <f>VLOOKUP(CR6,'Volume Faturado'!$A:$B,2,0)</f>
        <v>76924304</v>
      </c>
      <c r="CS8" s="10">
        <f>VLOOKUP(CS6,'Volume Faturado'!$A:$B,2,0)</f>
        <v>76924304</v>
      </c>
      <c r="CT8" s="10">
        <f>VLOOKUP(CT6,'Volume Faturado'!$A:$B,2,0)</f>
        <v>76924304</v>
      </c>
      <c r="CU8" s="10">
        <f>VLOOKUP(CU6,'Volume Faturado'!$A:$B,2,0)</f>
        <v>76924304</v>
      </c>
      <c r="CV8" s="14">
        <f>VLOOKUP(CV6,'Volume Faturado'!$A:$B,2,0)</f>
        <v>76924304</v>
      </c>
      <c r="CW8" s="10">
        <f>VLOOKUP(CW6,'Volume Faturado'!$A:$B,2,0)</f>
        <v>76924304</v>
      </c>
      <c r="CX8" s="10">
        <f>VLOOKUP(CX6,'Volume Faturado'!$A:$B,2,0)</f>
        <v>76924304</v>
      </c>
      <c r="CY8" s="10">
        <f>VLOOKUP(CY6,'Volume Faturado'!$A:$B,2,0)</f>
        <v>76924304</v>
      </c>
      <c r="CZ8" s="10">
        <f>VLOOKUP(CZ6,'Volume Faturado'!$A:$B,2,0)</f>
        <v>76924304</v>
      </c>
      <c r="DA8" s="16">
        <f>CZ8/31*16</f>
        <v>39702866.580645159</v>
      </c>
    </row>
    <row r="9" spans="4:106" x14ac:dyDescent="0.2">
      <c r="D9" s="151"/>
      <c r="E9" s="8"/>
      <c r="F9" s="8"/>
      <c r="G9" s="8"/>
      <c r="H9" s="8"/>
      <c r="I9" s="132"/>
      <c r="J9" s="97"/>
      <c r="K9" s="97"/>
      <c r="L9" s="97"/>
      <c r="M9" s="97"/>
      <c r="N9" s="97"/>
      <c r="O9" s="97"/>
      <c r="P9" s="98"/>
      <c r="Q9" s="97"/>
      <c r="R9" s="97"/>
      <c r="S9" s="97"/>
      <c r="T9" s="97"/>
      <c r="U9" s="141"/>
      <c r="V9" s="97"/>
      <c r="W9" s="97"/>
      <c r="X9" s="97"/>
      <c r="Y9" s="97"/>
      <c r="Z9" s="97"/>
      <c r="AA9" s="97"/>
      <c r="AB9" s="98"/>
      <c r="AC9" s="97"/>
      <c r="AD9" s="97"/>
      <c r="AE9" s="97"/>
      <c r="AF9" s="97"/>
      <c r="AG9" s="158"/>
      <c r="AH9" s="97"/>
      <c r="AI9" s="97"/>
      <c r="AJ9" s="97"/>
      <c r="AK9" s="97"/>
      <c r="AL9" s="97"/>
      <c r="AM9" s="97"/>
      <c r="AN9" s="97"/>
      <c r="AO9" s="118"/>
      <c r="AP9" s="119"/>
      <c r="AQ9" s="119"/>
      <c r="AR9" s="119"/>
      <c r="AS9" s="167"/>
      <c r="AT9" s="8"/>
      <c r="AU9" s="8"/>
      <c r="AV9" s="8"/>
      <c r="AW9" s="8"/>
      <c r="AX9" s="8"/>
      <c r="AY9" s="8"/>
      <c r="AZ9" s="9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9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9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9"/>
      <c r="CK9" s="8"/>
      <c r="CL9" s="8"/>
      <c r="CM9" s="8"/>
      <c r="CN9" s="12"/>
      <c r="CO9" s="8"/>
      <c r="CP9" s="8"/>
      <c r="CQ9" s="8"/>
      <c r="CR9" s="8"/>
      <c r="CS9" s="8"/>
      <c r="CT9" s="8"/>
      <c r="CU9" s="8"/>
      <c r="CV9" s="9"/>
      <c r="CW9" s="8"/>
      <c r="CX9" s="8"/>
      <c r="CY9" s="8"/>
      <c r="CZ9" s="8"/>
      <c r="DA9" s="13"/>
    </row>
    <row r="10" spans="4:106" x14ac:dyDescent="0.2">
      <c r="D10" s="151" t="s">
        <v>4</v>
      </c>
      <c r="E10" s="17"/>
      <c r="F10" s="17"/>
      <c r="G10" s="17"/>
      <c r="H10" s="17"/>
      <c r="I10" s="133">
        <v>5.0859040604830401</v>
      </c>
      <c r="J10" s="99">
        <f t="shared" ref="J10:P10" si="0">I10</f>
        <v>5.0859040604830401</v>
      </c>
      <c r="K10" s="99">
        <f t="shared" si="0"/>
        <v>5.0859040604830401</v>
      </c>
      <c r="L10" s="99">
        <f t="shared" si="0"/>
        <v>5.0859040604830401</v>
      </c>
      <c r="M10" s="99">
        <f t="shared" si="0"/>
        <v>5.0859040604830401</v>
      </c>
      <c r="N10" s="99">
        <f t="shared" si="0"/>
        <v>5.0859040604830401</v>
      </c>
      <c r="O10" s="99">
        <f t="shared" si="0"/>
        <v>5.0859040604830401</v>
      </c>
      <c r="P10" s="100">
        <f t="shared" si="0"/>
        <v>5.0859040604830401</v>
      </c>
      <c r="Q10" s="99">
        <f>P10</f>
        <v>5.0859040604830401</v>
      </c>
      <c r="R10" s="99">
        <f t="shared" ref="R10:AB10" si="1">Q10</f>
        <v>5.0859040604830401</v>
      </c>
      <c r="S10" s="99">
        <f t="shared" si="1"/>
        <v>5.0859040604830401</v>
      </c>
      <c r="T10" s="99">
        <f t="shared" si="1"/>
        <v>5.0859040604830401</v>
      </c>
      <c r="U10" s="142">
        <f t="shared" si="1"/>
        <v>5.0859040604830401</v>
      </c>
      <c r="V10" s="99">
        <f t="shared" si="1"/>
        <v>5.0859040604830401</v>
      </c>
      <c r="W10" s="99">
        <f t="shared" si="1"/>
        <v>5.0859040604830401</v>
      </c>
      <c r="X10" s="99">
        <f t="shared" si="1"/>
        <v>5.0859040604830401</v>
      </c>
      <c r="Y10" s="99">
        <f t="shared" si="1"/>
        <v>5.0859040604830401</v>
      </c>
      <c r="Z10" s="99">
        <f t="shared" si="1"/>
        <v>5.0859040604830401</v>
      </c>
      <c r="AA10" s="99">
        <f t="shared" si="1"/>
        <v>5.0859040604830401</v>
      </c>
      <c r="AB10" s="100">
        <f t="shared" si="1"/>
        <v>5.0859040604830401</v>
      </c>
      <c r="AC10" s="99">
        <f>AB10</f>
        <v>5.0859040604830401</v>
      </c>
      <c r="AD10" s="99">
        <f t="shared" ref="AD10:AN10" si="2">AC10</f>
        <v>5.0859040604830401</v>
      </c>
      <c r="AE10" s="99">
        <f t="shared" si="2"/>
        <v>5.0859040604830401</v>
      </c>
      <c r="AF10" s="99">
        <f t="shared" si="2"/>
        <v>5.0859040604830401</v>
      </c>
      <c r="AG10" s="159">
        <f t="shared" si="2"/>
        <v>5.0859040604830401</v>
      </c>
      <c r="AH10" s="99">
        <f t="shared" si="2"/>
        <v>5.0859040604830401</v>
      </c>
      <c r="AI10" s="99">
        <f t="shared" si="2"/>
        <v>5.0859040604830401</v>
      </c>
      <c r="AJ10" s="99">
        <f t="shared" si="2"/>
        <v>5.0859040604830401</v>
      </c>
      <c r="AK10" s="99">
        <f t="shared" si="2"/>
        <v>5.0859040604830401</v>
      </c>
      <c r="AL10" s="99">
        <f t="shared" si="2"/>
        <v>5.0859040604830401</v>
      </c>
      <c r="AM10" s="99">
        <f t="shared" si="2"/>
        <v>5.0859040604830401</v>
      </c>
      <c r="AN10" s="99">
        <f t="shared" si="2"/>
        <v>5.0859040604830401</v>
      </c>
      <c r="AO10" s="120">
        <f>AN10</f>
        <v>5.0859040604830401</v>
      </c>
      <c r="AP10" s="121">
        <f t="shared" ref="AP10:AZ10" si="3">AO10</f>
        <v>5.0859040604830401</v>
      </c>
      <c r="AQ10" s="121">
        <f t="shared" si="3"/>
        <v>5.0859040604830401</v>
      </c>
      <c r="AR10" s="121">
        <f t="shared" si="3"/>
        <v>5.0859040604830401</v>
      </c>
      <c r="AS10" s="168">
        <f t="shared" si="3"/>
        <v>5.0859040604830401</v>
      </c>
      <c r="AT10" s="18">
        <f t="shared" si="3"/>
        <v>5.0859040604830401</v>
      </c>
      <c r="AU10" s="18">
        <f t="shared" si="3"/>
        <v>5.0859040604830401</v>
      </c>
      <c r="AV10" s="18">
        <f t="shared" si="3"/>
        <v>5.0859040604830401</v>
      </c>
      <c r="AW10" s="18">
        <f t="shared" si="3"/>
        <v>5.0859040604830401</v>
      </c>
      <c r="AX10" s="18">
        <f t="shared" si="3"/>
        <v>5.0859040604830401</v>
      </c>
      <c r="AY10" s="18">
        <f t="shared" si="3"/>
        <v>5.0859040604830401</v>
      </c>
      <c r="AZ10" s="19">
        <f t="shared" si="3"/>
        <v>5.0859040604830401</v>
      </c>
      <c r="BA10" s="18">
        <f>AZ10</f>
        <v>5.0859040604830401</v>
      </c>
      <c r="BB10" s="18">
        <f t="shared" ref="BB10:BL10" si="4">BA10</f>
        <v>5.0859040604830401</v>
      </c>
      <c r="BC10" s="18">
        <f t="shared" si="4"/>
        <v>5.0859040604830401</v>
      </c>
      <c r="BD10" s="18">
        <f t="shared" si="4"/>
        <v>5.0859040604830401</v>
      </c>
      <c r="BE10" s="18">
        <f t="shared" si="4"/>
        <v>5.0859040604830401</v>
      </c>
      <c r="BF10" s="18">
        <f t="shared" si="4"/>
        <v>5.0859040604830401</v>
      </c>
      <c r="BG10" s="18">
        <f t="shared" si="4"/>
        <v>5.0859040604830401</v>
      </c>
      <c r="BH10" s="18">
        <f t="shared" si="4"/>
        <v>5.0859040604830401</v>
      </c>
      <c r="BI10" s="18">
        <f t="shared" si="4"/>
        <v>5.0859040604830401</v>
      </c>
      <c r="BJ10" s="18">
        <f t="shared" si="4"/>
        <v>5.0859040604830401</v>
      </c>
      <c r="BK10" s="18">
        <f t="shared" si="4"/>
        <v>5.0859040604830401</v>
      </c>
      <c r="BL10" s="19">
        <f t="shared" si="4"/>
        <v>5.0859040604830401</v>
      </c>
      <c r="BM10" s="18">
        <f>BL10</f>
        <v>5.0859040604830401</v>
      </c>
      <c r="BN10" s="18">
        <f t="shared" ref="BN10:BX10" si="5">BM10</f>
        <v>5.0859040604830401</v>
      </c>
      <c r="BO10" s="18">
        <f t="shared" si="5"/>
        <v>5.0859040604830401</v>
      </c>
      <c r="BP10" s="18">
        <f t="shared" si="5"/>
        <v>5.0859040604830401</v>
      </c>
      <c r="BQ10" s="18">
        <f t="shared" si="5"/>
        <v>5.0859040604830401</v>
      </c>
      <c r="BR10" s="18">
        <f t="shared" si="5"/>
        <v>5.0859040604830401</v>
      </c>
      <c r="BS10" s="18">
        <f t="shared" si="5"/>
        <v>5.0859040604830401</v>
      </c>
      <c r="BT10" s="18">
        <f t="shared" si="5"/>
        <v>5.0859040604830401</v>
      </c>
      <c r="BU10" s="18">
        <f t="shared" si="5"/>
        <v>5.0859040604830401</v>
      </c>
      <c r="BV10" s="18">
        <f t="shared" si="5"/>
        <v>5.0859040604830401</v>
      </c>
      <c r="BW10" s="18">
        <f t="shared" si="5"/>
        <v>5.0859040604830401</v>
      </c>
      <c r="BX10" s="19">
        <f t="shared" si="5"/>
        <v>5.0859040604830401</v>
      </c>
      <c r="BY10" s="18">
        <f>BX10</f>
        <v>5.0859040604830401</v>
      </c>
      <c r="BZ10" s="18">
        <f t="shared" ref="BZ10:CJ10" si="6">BY10</f>
        <v>5.0859040604830401</v>
      </c>
      <c r="CA10" s="18">
        <f t="shared" si="6"/>
        <v>5.0859040604830401</v>
      </c>
      <c r="CB10" s="18">
        <f t="shared" si="6"/>
        <v>5.0859040604830401</v>
      </c>
      <c r="CC10" s="18">
        <f t="shared" si="6"/>
        <v>5.0859040604830401</v>
      </c>
      <c r="CD10" s="18">
        <f t="shared" si="6"/>
        <v>5.0859040604830401</v>
      </c>
      <c r="CE10" s="18">
        <f t="shared" si="6"/>
        <v>5.0859040604830401</v>
      </c>
      <c r="CF10" s="18">
        <f t="shared" si="6"/>
        <v>5.0859040604830401</v>
      </c>
      <c r="CG10" s="18">
        <f t="shared" si="6"/>
        <v>5.0859040604830401</v>
      </c>
      <c r="CH10" s="18">
        <f t="shared" si="6"/>
        <v>5.0859040604830401</v>
      </c>
      <c r="CI10" s="18">
        <f t="shared" si="6"/>
        <v>5.0859040604830401</v>
      </c>
      <c r="CJ10" s="19">
        <f t="shared" si="6"/>
        <v>5.0859040604830401</v>
      </c>
      <c r="CK10" s="18">
        <f>CJ10</f>
        <v>5.0859040604830401</v>
      </c>
      <c r="CL10" s="18">
        <f t="shared" ref="CL10:CV10" si="7">CK10</f>
        <v>5.0859040604830401</v>
      </c>
      <c r="CM10" s="18">
        <f t="shared" si="7"/>
        <v>5.0859040604830401</v>
      </c>
      <c r="CN10" s="20">
        <f t="shared" si="7"/>
        <v>5.0859040604830401</v>
      </c>
      <c r="CO10" s="18">
        <f t="shared" si="7"/>
        <v>5.0859040604830401</v>
      </c>
      <c r="CP10" s="18">
        <f t="shared" si="7"/>
        <v>5.0859040604830401</v>
      </c>
      <c r="CQ10" s="18">
        <f t="shared" si="7"/>
        <v>5.0859040604830401</v>
      </c>
      <c r="CR10" s="18">
        <f t="shared" si="7"/>
        <v>5.0859040604830401</v>
      </c>
      <c r="CS10" s="18">
        <f t="shared" si="7"/>
        <v>5.0859040604830401</v>
      </c>
      <c r="CT10" s="18">
        <f t="shared" si="7"/>
        <v>5.0859040604830401</v>
      </c>
      <c r="CU10" s="18">
        <f t="shared" si="7"/>
        <v>5.0859040604830401</v>
      </c>
      <c r="CV10" s="19">
        <f t="shared" si="7"/>
        <v>5.0859040604830401</v>
      </c>
      <c r="CW10" s="18">
        <f>CV10</f>
        <v>5.0859040604830401</v>
      </c>
      <c r="CX10" s="18">
        <f t="shared" ref="CX10:DA10" si="8">CW10</f>
        <v>5.0859040604830401</v>
      </c>
      <c r="CY10" s="18">
        <f t="shared" si="8"/>
        <v>5.0859040604830401</v>
      </c>
      <c r="CZ10" s="18">
        <f t="shared" si="8"/>
        <v>5.0859040604830401</v>
      </c>
      <c r="DA10" s="21">
        <f t="shared" si="8"/>
        <v>5.0859040604830401</v>
      </c>
    </row>
    <row r="11" spans="4:106" x14ac:dyDescent="0.2">
      <c r="D11" s="151"/>
      <c r="E11" s="8"/>
      <c r="F11" s="8"/>
      <c r="G11" s="8"/>
      <c r="H11" s="8"/>
      <c r="I11" s="134"/>
      <c r="J11" s="101"/>
      <c r="K11" s="101"/>
      <c r="L11" s="101"/>
      <c r="M11" s="101"/>
      <c r="N11" s="101"/>
      <c r="O11" s="101"/>
      <c r="P11" s="102"/>
      <c r="Q11" s="99"/>
      <c r="R11" s="99"/>
      <c r="S11" s="99"/>
      <c r="T11" s="99"/>
      <c r="U11" s="142"/>
      <c r="V11" s="99"/>
      <c r="W11" s="99"/>
      <c r="X11" s="99"/>
      <c r="Y11" s="99"/>
      <c r="Z11" s="99"/>
      <c r="AA11" s="99"/>
      <c r="AB11" s="102"/>
      <c r="AC11" s="99"/>
      <c r="AD11" s="99"/>
      <c r="AE11" s="99"/>
      <c r="AF11" s="99"/>
      <c r="AG11" s="159"/>
      <c r="AH11" s="99"/>
      <c r="AI11" s="99"/>
      <c r="AJ11" s="99"/>
      <c r="AK11" s="99"/>
      <c r="AL11" s="99"/>
      <c r="AM11" s="99"/>
      <c r="AN11" s="99"/>
      <c r="AO11" s="120"/>
      <c r="AP11" s="121"/>
      <c r="AQ11" s="121"/>
      <c r="AR11" s="121"/>
      <c r="AS11" s="168"/>
      <c r="AT11" s="18"/>
      <c r="AU11" s="18"/>
      <c r="AV11" s="18"/>
      <c r="AW11" s="18"/>
      <c r="AX11" s="18"/>
      <c r="AY11" s="18"/>
      <c r="AZ11" s="22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22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22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22"/>
      <c r="CK11" s="18"/>
      <c r="CL11" s="18"/>
      <c r="CM11" s="18"/>
      <c r="CN11" s="20"/>
      <c r="CO11" s="18"/>
      <c r="CP11" s="18"/>
      <c r="CQ11" s="18"/>
      <c r="CR11" s="18"/>
      <c r="CS11" s="18"/>
      <c r="CT11" s="18"/>
      <c r="CU11" s="18"/>
      <c r="CV11" s="22"/>
      <c r="CW11" s="18"/>
      <c r="CX11" s="18"/>
      <c r="CY11" s="18"/>
      <c r="CZ11" s="18"/>
      <c r="DA11" s="21"/>
    </row>
    <row r="12" spans="4:106" x14ac:dyDescent="0.2">
      <c r="D12" s="151" t="s">
        <v>5</v>
      </c>
      <c r="E12" s="17"/>
      <c r="F12" s="17"/>
      <c r="G12" s="17"/>
      <c r="H12" s="17"/>
      <c r="I12" s="133">
        <f>4.39397237944306</f>
        <v>4.3939723794430599</v>
      </c>
      <c r="J12" s="99">
        <f t="shared" ref="J12:P12" si="9">I12</f>
        <v>4.3939723794430599</v>
      </c>
      <c r="K12" s="99">
        <f t="shared" si="9"/>
        <v>4.3939723794430599</v>
      </c>
      <c r="L12" s="99">
        <f t="shared" si="9"/>
        <v>4.3939723794430599</v>
      </c>
      <c r="M12" s="99">
        <f t="shared" si="9"/>
        <v>4.3939723794430599</v>
      </c>
      <c r="N12" s="99">
        <f t="shared" si="9"/>
        <v>4.3939723794430599</v>
      </c>
      <c r="O12" s="99">
        <f t="shared" si="9"/>
        <v>4.3939723794430599</v>
      </c>
      <c r="P12" s="100">
        <f t="shared" si="9"/>
        <v>4.3939723794430599</v>
      </c>
      <c r="Q12" s="99">
        <f>P12</f>
        <v>4.3939723794430599</v>
      </c>
      <c r="R12" s="99">
        <f t="shared" ref="R12:T12" si="10">Q12</f>
        <v>4.3939723794430599</v>
      </c>
      <c r="S12" s="99">
        <f t="shared" si="10"/>
        <v>4.3939723794430599</v>
      </c>
      <c r="T12" s="99">
        <f t="shared" si="10"/>
        <v>4.3939723794430599</v>
      </c>
      <c r="U12" s="142">
        <f>T12*$E$2</f>
        <v>4.4867555002073791</v>
      </c>
      <c r="V12" s="99">
        <f>U12</f>
        <v>4.4867555002073791</v>
      </c>
      <c r="W12" s="99">
        <f t="shared" ref="W12:AF12" si="11">V12</f>
        <v>4.4867555002073791</v>
      </c>
      <c r="X12" s="99">
        <f t="shared" si="11"/>
        <v>4.4867555002073791</v>
      </c>
      <c r="Y12" s="99">
        <f t="shared" si="11"/>
        <v>4.4867555002073791</v>
      </c>
      <c r="Z12" s="99">
        <f t="shared" si="11"/>
        <v>4.4867555002073791</v>
      </c>
      <c r="AA12" s="99">
        <f t="shared" si="11"/>
        <v>4.4867555002073791</v>
      </c>
      <c r="AB12" s="100">
        <f t="shared" si="11"/>
        <v>4.4867555002073791</v>
      </c>
      <c r="AC12" s="99">
        <f t="shared" si="11"/>
        <v>4.4867555002073791</v>
      </c>
      <c r="AD12" s="99">
        <f t="shared" si="11"/>
        <v>4.4867555002073791</v>
      </c>
      <c r="AE12" s="99">
        <f t="shared" si="11"/>
        <v>4.4867555002073791</v>
      </c>
      <c r="AF12" s="99">
        <f t="shared" si="11"/>
        <v>4.4867555002073791</v>
      </c>
      <c r="AG12" s="159">
        <f>AF12*$E$2</f>
        <v>4.5814978293497575</v>
      </c>
      <c r="AH12" s="99">
        <f>AG12</f>
        <v>4.5814978293497575</v>
      </c>
      <c r="AI12" s="99">
        <f t="shared" ref="AI12:AR12" si="12">AH12</f>
        <v>4.5814978293497575</v>
      </c>
      <c r="AJ12" s="99">
        <f t="shared" si="12"/>
        <v>4.5814978293497575</v>
      </c>
      <c r="AK12" s="99">
        <f t="shared" si="12"/>
        <v>4.5814978293497575</v>
      </c>
      <c r="AL12" s="99">
        <f t="shared" si="12"/>
        <v>4.5814978293497575</v>
      </c>
      <c r="AM12" s="99">
        <f t="shared" si="12"/>
        <v>4.5814978293497575</v>
      </c>
      <c r="AN12" s="99">
        <f t="shared" si="12"/>
        <v>4.5814978293497575</v>
      </c>
      <c r="AO12" s="120">
        <f t="shared" si="12"/>
        <v>4.5814978293497575</v>
      </c>
      <c r="AP12" s="121">
        <f t="shared" si="12"/>
        <v>4.5814978293497575</v>
      </c>
      <c r="AQ12" s="121">
        <f t="shared" si="12"/>
        <v>4.5814978293497575</v>
      </c>
      <c r="AR12" s="121">
        <f t="shared" si="12"/>
        <v>4.5814978293497575</v>
      </c>
      <c r="AS12" s="181">
        <f>AR12</f>
        <v>4.5814978293497575</v>
      </c>
      <c r="AT12" s="18">
        <f>AS12</f>
        <v>4.5814978293497575</v>
      </c>
      <c r="AU12" s="18">
        <f t="shared" ref="AU12:BD12" si="13">AT12</f>
        <v>4.5814978293497575</v>
      </c>
      <c r="AV12" s="18">
        <f t="shared" si="13"/>
        <v>4.5814978293497575</v>
      </c>
      <c r="AW12" s="18">
        <f t="shared" si="13"/>
        <v>4.5814978293497575</v>
      </c>
      <c r="AX12" s="18">
        <f t="shared" si="13"/>
        <v>4.5814978293497575</v>
      </c>
      <c r="AY12" s="18">
        <f t="shared" si="13"/>
        <v>4.5814978293497575</v>
      </c>
      <c r="AZ12" s="19">
        <f t="shared" si="13"/>
        <v>4.5814978293497575</v>
      </c>
      <c r="BA12" s="18">
        <f t="shared" si="13"/>
        <v>4.5814978293497575</v>
      </c>
      <c r="BB12" s="18">
        <f t="shared" si="13"/>
        <v>4.5814978293497575</v>
      </c>
      <c r="BC12" s="18">
        <f t="shared" si="13"/>
        <v>4.5814978293497575</v>
      </c>
      <c r="BD12" s="18">
        <f t="shared" si="13"/>
        <v>4.5814978293497575</v>
      </c>
      <c r="BE12" s="23">
        <f>BD12*$E$2</f>
        <v>4.6782407375143062</v>
      </c>
      <c r="BF12" s="18">
        <f>BE12</f>
        <v>4.6782407375143062</v>
      </c>
      <c r="BG12" s="18">
        <f t="shared" ref="BG12:BP12" si="14">BF12</f>
        <v>4.6782407375143062</v>
      </c>
      <c r="BH12" s="18">
        <f t="shared" si="14"/>
        <v>4.6782407375143062</v>
      </c>
      <c r="BI12" s="18">
        <f t="shared" si="14"/>
        <v>4.6782407375143062</v>
      </c>
      <c r="BJ12" s="18">
        <f t="shared" si="14"/>
        <v>4.6782407375143062</v>
      </c>
      <c r="BK12" s="18">
        <f t="shared" si="14"/>
        <v>4.6782407375143062</v>
      </c>
      <c r="BL12" s="19">
        <f t="shared" si="14"/>
        <v>4.6782407375143062</v>
      </c>
      <c r="BM12" s="18">
        <f t="shared" si="14"/>
        <v>4.6782407375143062</v>
      </c>
      <c r="BN12" s="18">
        <f t="shared" si="14"/>
        <v>4.6782407375143062</v>
      </c>
      <c r="BO12" s="18">
        <f t="shared" si="14"/>
        <v>4.6782407375143062</v>
      </c>
      <c r="BP12" s="18">
        <f t="shared" si="14"/>
        <v>4.6782407375143062</v>
      </c>
      <c r="BQ12" s="23">
        <f>BP12*$E$2</f>
        <v>4.7770264689276578</v>
      </c>
      <c r="BR12" s="18">
        <f>BQ12</f>
        <v>4.7770264689276578</v>
      </c>
      <c r="BS12" s="18">
        <f t="shared" ref="BS12:CB12" si="15">BR12</f>
        <v>4.7770264689276578</v>
      </c>
      <c r="BT12" s="18">
        <f t="shared" si="15"/>
        <v>4.7770264689276578</v>
      </c>
      <c r="BU12" s="18">
        <f t="shared" si="15"/>
        <v>4.7770264689276578</v>
      </c>
      <c r="BV12" s="18">
        <f t="shared" si="15"/>
        <v>4.7770264689276578</v>
      </c>
      <c r="BW12" s="18">
        <f t="shared" si="15"/>
        <v>4.7770264689276578</v>
      </c>
      <c r="BX12" s="19">
        <f t="shared" si="15"/>
        <v>4.7770264689276578</v>
      </c>
      <c r="BY12" s="18">
        <f t="shared" si="15"/>
        <v>4.7770264689276578</v>
      </c>
      <c r="BZ12" s="18">
        <f t="shared" si="15"/>
        <v>4.7770264689276578</v>
      </c>
      <c r="CA12" s="18">
        <f t="shared" si="15"/>
        <v>4.7770264689276578</v>
      </c>
      <c r="CB12" s="18">
        <f t="shared" si="15"/>
        <v>4.7770264689276578</v>
      </c>
      <c r="CC12" s="23">
        <f>CB12*$E$2</f>
        <v>4.8778981598455342</v>
      </c>
      <c r="CD12" s="18">
        <f>CC12</f>
        <v>4.8778981598455342</v>
      </c>
      <c r="CE12" s="18">
        <f t="shared" ref="CE12:CN12" si="16">CD12</f>
        <v>4.8778981598455342</v>
      </c>
      <c r="CF12" s="18">
        <f t="shared" si="16"/>
        <v>4.8778981598455342</v>
      </c>
      <c r="CG12" s="18">
        <f t="shared" si="16"/>
        <v>4.8778981598455342</v>
      </c>
      <c r="CH12" s="18">
        <f t="shared" si="16"/>
        <v>4.8778981598455342</v>
      </c>
      <c r="CI12" s="18">
        <f t="shared" si="16"/>
        <v>4.8778981598455342</v>
      </c>
      <c r="CJ12" s="19">
        <f t="shared" si="16"/>
        <v>4.8778981598455342</v>
      </c>
      <c r="CK12" s="18">
        <f t="shared" si="16"/>
        <v>4.8778981598455342</v>
      </c>
      <c r="CL12" s="18">
        <f t="shared" si="16"/>
        <v>4.8778981598455342</v>
      </c>
      <c r="CM12" s="18">
        <f t="shared" si="16"/>
        <v>4.8778981598455342</v>
      </c>
      <c r="CN12" s="20">
        <f t="shared" si="16"/>
        <v>4.8778981598455342</v>
      </c>
      <c r="CO12" s="23">
        <f>CO10</f>
        <v>5.0859040604830401</v>
      </c>
      <c r="CP12" s="18">
        <f>CO12</f>
        <v>5.0859040604830401</v>
      </c>
      <c r="CQ12" s="18">
        <f t="shared" ref="CQ12:DA12" si="17">CP12</f>
        <v>5.0859040604830401</v>
      </c>
      <c r="CR12" s="18">
        <f t="shared" si="17"/>
        <v>5.0859040604830401</v>
      </c>
      <c r="CS12" s="18">
        <f t="shared" si="17"/>
        <v>5.0859040604830401</v>
      </c>
      <c r="CT12" s="18">
        <f t="shared" si="17"/>
        <v>5.0859040604830401</v>
      </c>
      <c r="CU12" s="18">
        <f t="shared" si="17"/>
        <v>5.0859040604830401</v>
      </c>
      <c r="CV12" s="19">
        <f t="shared" si="17"/>
        <v>5.0859040604830401</v>
      </c>
      <c r="CW12" s="18">
        <f t="shared" si="17"/>
        <v>5.0859040604830401</v>
      </c>
      <c r="CX12" s="18">
        <f t="shared" si="17"/>
        <v>5.0859040604830401</v>
      </c>
      <c r="CY12" s="18">
        <f t="shared" si="17"/>
        <v>5.0859040604830401</v>
      </c>
      <c r="CZ12" s="18">
        <f t="shared" si="17"/>
        <v>5.0859040604830401</v>
      </c>
      <c r="DA12" s="21">
        <f t="shared" si="17"/>
        <v>5.0859040604830401</v>
      </c>
      <c r="DB12" s="24"/>
    </row>
    <row r="13" spans="4:106" x14ac:dyDescent="0.2">
      <c r="D13" s="151"/>
      <c r="E13" s="8"/>
      <c r="F13" s="8"/>
      <c r="G13" s="8"/>
      <c r="H13" s="8"/>
      <c r="I13" s="132"/>
      <c r="J13" s="97"/>
      <c r="K13" s="97"/>
      <c r="L13" s="97"/>
      <c r="M13" s="97"/>
      <c r="N13" s="97"/>
      <c r="O13" s="97"/>
      <c r="P13" s="98"/>
      <c r="Q13" s="97"/>
      <c r="R13" s="97"/>
      <c r="S13" s="97"/>
      <c r="T13" s="97"/>
      <c r="U13" s="141"/>
      <c r="V13" s="97"/>
      <c r="W13" s="97"/>
      <c r="X13" s="97"/>
      <c r="Y13" s="97"/>
      <c r="Z13" s="97"/>
      <c r="AA13" s="97"/>
      <c r="AB13" s="98"/>
      <c r="AC13" s="97"/>
      <c r="AD13" s="97"/>
      <c r="AE13" s="97"/>
      <c r="AF13" s="97"/>
      <c r="AG13" s="158"/>
      <c r="AH13" s="97"/>
      <c r="AI13" s="97"/>
      <c r="AJ13" s="97"/>
      <c r="AK13" s="97"/>
      <c r="AL13" s="97"/>
      <c r="AM13" s="97"/>
      <c r="AN13" s="97"/>
      <c r="AO13" s="118"/>
      <c r="AP13" s="119"/>
      <c r="AQ13" s="119"/>
      <c r="AR13" s="119"/>
      <c r="AS13" s="167"/>
      <c r="AT13" s="8"/>
      <c r="AU13" s="8"/>
      <c r="AV13" s="8"/>
      <c r="AW13" s="8"/>
      <c r="AX13" s="8"/>
      <c r="AY13" s="8"/>
      <c r="AZ13" s="9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9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9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9"/>
      <c r="CK13" s="8"/>
      <c r="CL13" s="8"/>
      <c r="CM13" s="8"/>
      <c r="CN13" s="12"/>
      <c r="CO13" s="8"/>
      <c r="CP13" s="8"/>
      <c r="CQ13" s="8"/>
      <c r="CR13" s="8"/>
      <c r="CS13" s="8"/>
      <c r="CT13" s="8"/>
      <c r="CU13" s="8"/>
      <c r="CV13" s="9"/>
      <c r="CW13" s="8"/>
      <c r="CX13" s="8"/>
      <c r="CY13" s="8"/>
      <c r="CZ13" s="8"/>
      <c r="DA13" s="13"/>
    </row>
    <row r="14" spans="4:106" x14ac:dyDescent="0.2">
      <c r="D14" s="151" t="s">
        <v>6</v>
      </c>
      <c r="E14" s="11"/>
      <c r="F14" s="11"/>
      <c r="G14" s="11"/>
      <c r="H14" s="11"/>
      <c r="I14" s="135">
        <f>I8*I10</f>
        <v>193930199.87358543</v>
      </c>
      <c r="J14" s="103">
        <f t="shared" ref="J14:P14" si="18">J8*J10</f>
        <v>346825995.24906689</v>
      </c>
      <c r="K14" s="103">
        <f t="shared" si="18"/>
        <v>360898518.86368543</v>
      </c>
      <c r="L14" s="103">
        <f t="shared" si="18"/>
        <v>366990689.38615125</v>
      </c>
      <c r="M14" s="103">
        <f t="shared" si="18"/>
        <v>386430865.97439545</v>
      </c>
      <c r="N14" s="103">
        <f t="shared" si="18"/>
        <v>379124456.20110554</v>
      </c>
      <c r="O14" s="103">
        <f t="shared" si="18"/>
        <v>375248432.77166677</v>
      </c>
      <c r="P14" s="104">
        <f t="shared" si="18"/>
        <v>368183532.23859292</v>
      </c>
      <c r="Q14" s="103">
        <f>Q8*Q10</f>
        <v>377606858.0307858</v>
      </c>
      <c r="R14" s="103">
        <f t="shared" ref="R14:AB14" si="19">R8*R10</f>
        <v>376526586.57881892</v>
      </c>
      <c r="S14" s="103">
        <f t="shared" si="19"/>
        <v>373148208.68989027</v>
      </c>
      <c r="T14" s="103">
        <f t="shared" si="19"/>
        <v>373311049.16609883</v>
      </c>
      <c r="U14" s="143">
        <f t="shared" si="19"/>
        <v>387917526.59031528</v>
      </c>
      <c r="V14" s="103">
        <f t="shared" si="19"/>
        <v>377040969.82959211</v>
      </c>
      <c r="W14" s="103">
        <f t="shared" si="19"/>
        <v>366944255.08207905</v>
      </c>
      <c r="X14" s="103">
        <f t="shared" si="19"/>
        <v>373288711.87546515</v>
      </c>
      <c r="Y14" s="103">
        <f t="shared" si="19"/>
        <v>371832943.04080874</v>
      </c>
      <c r="Z14" s="103">
        <f t="shared" si="19"/>
        <v>374397688.16994947</v>
      </c>
      <c r="AA14" s="103">
        <f t="shared" si="19"/>
        <v>382220393.49393934</v>
      </c>
      <c r="AB14" s="104">
        <f t="shared" si="19"/>
        <v>384469329.41044432</v>
      </c>
      <c r="AC14" s="103">
        <f>AC8*AC10</f>
        <v>409299755.64405489</v>
      </c>
      <c r="AD14" s="103">
        <f t="shared" ref="AD14:AN14" si="20">AD8*AD10</f>
        <v>406429607.06198627</v>
      </c>
      <c r="AE14" s="103">
        <f t="shared" si="20"/>
        <v>391665186.88717151</v>
      </c>
      <c r="AF14" s="103">
        <f t="shared" si="20"/>
        <v>371292072.40168858</v>
      </c>
      <c r="AG14" s="160">
        <f t="shared" si="20"/>
        <v>386499017.08880597</v>
      </c>
      <c r="AH14" s="103">
        <f t="shared" si="20"/>
        <v>375550011.6247412</v>
      </c>
      <c r="AI14" s="103">
        <f t="shared" si="20"/>
        <v>380112728.73452234</v>
      </c>
      <c r="AJ14" s="103">
        <f t="shared" si="20"/>
        <v>385542719.63421738</v>
      </c>
      <c r="AK14" s="103">
        <f t="shared" si="20"/>
        <v>395593803.65049976</v>
      </c>
      <c r="AL14" s="103">
        <f t="shared" si="20"/>
        <v>406621259.18469745</v>
      </c>
      <c r="AM14" s="103">
        <f t="shared" si="20"/>
        <v>411119787.09933126</v>
      </c>
      <c r="AN14" s="103">
        <f t="shared" si="20"/>
        <v>398429286.71049213</v>
      </c>
      <c r="AO14" s="122">
        <f>AO8*AO10</f>
        <v>413152516.14832103</v>
      </c>
      <c r="AP14" s="123">
        <f t="shared" ref="AP14:AZ14" si="21">AP8*AP10</f>
        <v>406469399.17535549</v>
      </c>
      <c r="AQ14" s="123">
        <f t="shared" si="21"/>
        <v>402687266.62077731</v>
      </c>
      <c r="AR14" s="123">
        <f t="shared" si="21"/>
        <v>393751307.75698829</v>
      </c>
      <c r="AS14" s="169">
        <f t="shared" si="21"/>
        <v>386879737.6949656</v>
      </c>
      <c r="AT14" s="11">
        <f t="shared" si="21"/>
        <v>358870056.88820237</v>
      </c>
      <c r="AU14" s="11">
        <f t="shared" si="21"/>
        <v>368486174.04561603</v>
      </c>
      <c r="AV14" s="11">
        <f t="shared" si="21"/>
        <v>374109266.55067945</v>
      </c>
      <c r="AW14" s="11">
        <f t="shared" si="21"/>
        <v>391229630.06343174</v>
      </c>
      <c r="AX14" s="11">
        <f t="shared" si="21"/>
        <v>391229630.06343174</v>
      </c>
      <c r="AY14" s="11">
        <f t="shared" si="21"/>
        <v>391229630.06343174</v>
      </c>
      <c r="AZ14" s="25">
        <f t="shared" si="21"/>
        <v>391229630.06343174</v>
      </c>
      <c r="BA14" s="11">
        <f>BA8*BA10</f>
        <v>391229630.06343174</v>
      </c>
      <c r="BB14" s="11">
        <f t="shared" ref="BB14:BL14" si="22">BB8*BB10</f>
        <v>391229630.06343174</v>
      </c>
      <c r="BC14" s="11">
        <f t="shared" si="22"/>
        <v>391229630.06343174</v>
      </c>
      <c r="BD14" s="11">
        <f t="shared" si="22"/>
        <v>391229630.06343174</v>
      </c>
      <c r="BE14" s="11">
        <f t="shared" si="22"/>
        <v>391229630.06343174</v>
      </c>
      <c r="BF14" s="11">
        <f t="shared" si="22"/>
        <v>391229630.06343174</v>
      </c>
      <c r="BG14" s="11">
        <f t="shared" si="22"/>
        <v>391229630.06343174</v>
      </c>
      <c r="BH14" s="11">
        <f t="shared" si="22"/>
        <v>391229630.06343174</v>
      </c>
      <c r="BI14" s="11">
        <f t="shared" si="22"/>
        <v>391229630.06343174</v>
      </c>
      <c r="BJ14" s="11">
        <f t="shared" si="22"/>
        <v>391229630.06343174</v>
      </c>
      <c r="BK14" s="11">
        <f t="shared" si="22"/>
        <v>391229630.06343174</v>
      </c>
      <c r="BL14" s="25">
        <f t="shared" si="22"/>
        <v>391229630.06343174</v>
      </c>
      <c r="BM14" s="11">
        <f>BM8*BM10</f>
        <v>391229630.06343174</v>
      </c>
      <c r="BN14" s="11">
        <f t="shared" ref="BN14:BX14" si="23">BN8*BN10</f>
        <v>391229630.06343174</v>
      </c>
      <c r="BO14" s="11">
        <f t="shared" si="23"/>
        <v>391229630.06343174</v>
      </c>
      <c r="BP14" s="11">
        <f t="shared" si="23"/>
        <v>391229630.06343174</v>
      </c>
      <c r="BQ14" s="11">
        <f t="shared" si="23"/>
        <v>391229630.06343174</v>
      </c>
      <c r="BR14" s="11">
        <f t="shared" si="23"/>
        <v>391229630.06343174</v>
      </c>
      <c r="BS14" s="11">
        <f t="shared" si="23"/>
        <v>391229630.06343174</v>
      </c>
      <c r="BT14" s="11">
        <f t="shared" si="23"/>
        <v>391229630.06343174</v>
      </c>
      <c r="BU14" s="11">
        <f t="shared" si="23"/>
        <v>391229630.06343174</v>
      </c>
      <c r="BV14" s="11">
        <f t="shared" si="23"/>
        <v>391229630.06343174</v>
      </c>
      <c r="BW14" s="11">
        <f t="shared" si="23"/>
        <v>391229630.06343174</v>
      </c>
      <c r="BX14" s="25">
        <f t="shared" si="23"/>
        <v>391229630.06343174</v>
      </c>
      <c r="BY14" s="11">
        <f>BY8*BY10</f>
        <v>391229630.06343174</v>
      </c>
      <c r="BZ14" s="11">
        <f t="shared" ref="BZ14:CJ14" si="24">BZ8*BZ10</f>
        <v>391229630.06343174</v>
      </c>
      <c r="CA14" s="11">
        <f t="shared" si="24"/>
        <v>391229630.06343174</v>
      </c>
      <c r="CB14" s="11">
        <f t="shared" si="24"/>
        <v>391229630.06343174</v>
      </c>
      <c r="CC14" s="11">
        <f t="shared" si="24"/>
        <v>391229630.06343174</v>
      </c>
      <c r="CD14" s="11">
        <f t="shared" si="24"/>
        <v>391229630.06343174</v>
      </c>
      <c r="CE14" s="11">
        <f t="shared" si="24"/>
        <v>391229630.06343174</v>
      </c>
      <c r="CF14" s="11">
        <f t="shared" si="24"/>
        <v>391229630.06343174</v>
      </c>
      <c r="CG14" s="11">
        <f t="shared" si="24"/>
        <v>391229630.06343174</v>
      </c>
      <c r="CH14" s="11">
        <f t="shared" si="24"/>
        <v>391229630.06343174</v>
      </c>
      <c r="CI14" s="11">
        <f t="shared" si="24"/>
        <v>391229630.06343174</v>
      </c>
      <c r="CJ14" s="25">
        <f t="shared" si="24"/>
        <v>391229630.06343174</v>
      </c>
      <c r="CK14" s="11">
        <f>CK8*CK10</f>
        <v>391229630.06343174</v>
      </c>
      <c r="CL14" s="11">
        <f t="shared" ref="CL14:CV14" si="25">CL8*CL10</f>
        <v>391229630.06343174</v>
      </c>
      <c r="CM14" s="11">
        <f t="shared" si="25"/>
        <v>391229630.06343174</v>
      </c>
      <c r="CN14" s="26">
        <f t="shared" si="25"/>
        <v>391229630.06343174</v>
      </c>
      <c r="CO14" s="11">
        <f t="shared" si="25"/>
        <v>391229630.06343174</v>
      </c>
      <c r="CP14" s="11">
        <f t="shared" si="25"/>
        <v>391229630.06343174</v>
      </c>
      <c r="CQ14" s="11">
        <f t="shared" si="25"/>
        <v>391229630.06343174</v>
      </c>
      <c r="CR14" s="11">
        <f t="shared" si="25"/>
        <v>391229630.06343174</v>
      </c>
      <c r="CS14" s="11">
        <f t="shared" si="25"/>
        <v>391229630.06343174</v>
      </c>
      <c r="CT14" s="11">
        <f t="shared" si="25"/>
        <v>391229630.06343174</v>
      </c>
      <c r="CU14" s="11">
        <f t="shared" si="25"/>
        <v>391229630.06343174</v>
      </c>
      <c r="CV14" s="25">
        <f t="shared" si="25"/>
        <v>391229630.06343174</v>
      </c>
      <c r="CW14" s="11">
        <f>CW8*CW10</f>
        <v>391229630.06343174</v>
      </c>
      <c r="CX14" s="11">
        <f t="shared" ref="CX14:DA14" si="26">CX8*CX10</f>
        <v>391229630.06343174</v>
      </c>
      <c r="CY14" s="11">
        <f t="shared" si="26"/>
        <v>391229630.06343174</v>
      </c>
      <c r="CZ14" s="11">
        <f t="shared" si="26"/>
        <v>391229630.06343174</v>
      </c>
      <c r="DA14" s="27">
        <f t="shared" si="26"/>
        <v>201924970.35531962</v>
      </c>
    </row>
    <row r="15" spans="4:106" x14ac:dyDescent="0.2">
      <c r="D15" s="151"/>
      <c r="E15" s="8"/>
      <c r="F15" s="8"/>
      <c r="G15" s="8"/>
      <c r="H15" s="8"/>
      <c r="I15" s="132"/>
      <c r="J15" s="97"/>
      <c r="K15" s="97"/>
      <c r="L15" s="97"/>
      <c r="M15" s="97"/>
      <c r="N15" s="97"/>
      <c r="O15" s="97"/>
      <c r="P15" s="98"/>
      <c r="Q15" s="97"/>
      <c r="R15" s="97"/>
      <c r="S15" s="97"/>
      <c r="T15" s="97"/>
      <c r="U15" s="141"/>
      <c r="V15" s="97"/>
      <c r="W15" s="97"/>
      <c r="X15" s="97"/>
      <c r="Y15" s="97"/>
      <c r="Z15" s="97"/>
      <c r="AA15" s="97"/>
      <c r="AB15" s="98"/>
      <c r="AC15" s="97"/>
      <c r="AD15" s="97"/>
      <c r="AE15" s="97"/>
      <c r="AF15" s="97"/>
      <c r="AG15" s="158"/>
      <c r="AH15" s="97"/>
      <c r="AI15" s="97"/>
      <c r="AJ15" s="97"/>
      <c r="AK15" s="97"/>
      <c r="AL15" s="97"/>
      <c r="AM15" s="97"/>
      <c r="AN15" s="97"/>
      <c r="AO15" s="118"/>
      <c r="AP15" s="119"/>
      <c r="AQ15" s="119"/>
      <c r="AR15" s="119"/>
      <c r="AS15" s="167"/>
      <c r="AT15" s="8"/>
      <c r="AU15" s="8"/>
      <c r="AV15" s="8"/>
      <c r="AW15" s="8"/>
      <c r="AX15" s="8"/>
      <c r="AY15" s="8"/>
      <c r="AZ15" s="9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9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9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9"/>
      <c r="CK15" s="8"/>
      <c r="CL15" s="8"/>
      <c r="CM15" s="8"/>
      <c r="CN15" s="12"/>
      <c r="CO15" s="8"/>
      <c r="CP15" s="8"/>
      <c r="CQ15" s="8"/>
      <c r="CR15" s="8"/>
      <c r="CS15" s="8"/>
      <c r="CT15" s="8"/>
      <c r="CU15" s="8"/>
      <c r="CV15" s="9"/>
      <c r="CW15" s="8"/>
      <c r="CX15" s="8"/>
      <c r="CY15" s="8"/>
      <c r="CZ15" s="8"/>
      <c r="DA15" s="13"/>
    </row>
    <row r="16" spans="4:106" x14ac:dyDescent="0.2">
      <c r="D16" s="151" t="s">
        <v>7</v>
      </c>
      <c r="E16" s="11"/>
      <c r="F16" s="11"/>
      <c r="G16" s="11"/>
      <c r="H16" s="11"/>
      <c r="I16" s="135">
        <f>I8*I12</f>
        <v>167546208.43230668</v>
      </c>
      <c r="J16" s="103">
        <f t="shared" ref="J16:P16" si="27">J8*J12</f>
        <v>299640698.18739587</v>
      </c>
      <c r="K16" s="103">
        <f t="shared" si="27"/>
        <v>311798670.36625397</v>
      </c>
      <c r="L16" s="103">
        <f t="shared" si="27"/>
        <v>317062007.7568593</v>
      </c>
      <c r="M16" s="103">
        <f t="shared" si="27"/>
        <v>333857369.59703684</v>
      </c>
      <c r="N16" s="103">
        <f t="shared" si="27"/>
        <v>327544988.87672895</v>
      </c>
      <c r="O16" s="103">
        <f t="shared" si="27"/>
        <v>324196294.1926592</v>
      </c>
      <c r="P16" s="104">
        <f t="shared" si="27"/>
        <v>318092565.6447615</v>
      </c>
      <c r="Q16" s="103">
        <f>Q8*Q12</f>
        <v>326233858.27650976</v>
      </c>
      <c r="R16" s="103">
        <f t="shared" ref="R16:AB16" si="28">R8*R12</f>
        <v>325300556.57325417</v>
      </c>
      <c r="S16" s="103">
        <f t="shared" si="28"/>
        <v>322381803.29856819</v>
      </c>
      <c r="T16" s="103">
        <f t="shared" si="28"/>
        <v>322522489.50621319</v>
      </c>
      <c r="U16" s="143">
        <f t="shared" si="28"/>
        <v>342218625.31371343</v>
      </c>
      <c r="V16" s="103">
        <f t="shared" si="28"/>
        <v>332623389.09039044</v>
      </c>
      <c r="W16" s="103">
        <f t="shared" si="28"/>
        <v>323716125.03493625</v>
      </c>
      <c r="X16" s="103">
        <f t="shared" si="28"/>
        <v>329313168.56446946</v>
      </c>
      <c r="Y16" s="103">
        <f t="shared" si="28"/>
        <v>328028897.6171121</v>
      </c>
      <c r="Z16" s="103">
        <f t="shared" si="28"/>
        <v>330291501.11453414</v>
      </c>
      <c r="AA16" s="103">
        <f t="shared" si="28"/>
        <v>337192647.05073565</v>
      </c>
      <c r="AB16" s="104">
        <f t="shared" si="28"/>
        <v>339176645.46537232</v>
      </c>
      <c r="AC16" s="103">
        <f>AC8*AC12</f>
        <v>361081905.60226232</v>
      </c>
      <c r="AD16" s="103">
        <f t="shared" ref="AD16:AN16" si="29">AD8*AD12</f>
        <v>358549876.92380828</v>
      </c>
      <c r="AE16" s="103">
        <f t="shared" si="29"/>
        <v>345524789.81266224</v>
      </c>
      <c r="AF16" s="103">
        <f t="shared" si="29"/>
        <v>327551744.62993151</v>
      </c>
      <c r="AG16" s="160">
        <f t="shared" si="29"/>
        <v>348167088.24625385</v>
      </c>
      <c r="AH16" s="103">
        <f t="shared" si="29"/>
        <v>338303975.57826006</v>
      </c>
      <c r="AI16" s="103">
        <f t="shared" si="29"/>
        <v>342414174.72590458</v>
      </c>
      <c r="AJ16" s="103">
        <f t="shared" si="29"/>
        <v>347305633.79089904</v>
      </c>
      <c r="AK16" s="103">
        <f t="shared" si="29"/>
        <v>356359878.43562323</v>
      </c>
      <c r="AL16" s="103">
        <f t="shared" si="29"/>
        <v>366293660.70763475</v>
      </c>
      <c r="AM16" s="103">
        <f t="shared" si="29"/>
        <v>370346036.77117509</v>
      </c>
      <c r="AN16" s="103">
        <f t="shared" si="29"/>
        <v>358914145.94244665</v>
      </c>
      <c r="AO16" s="122">
        <f>AO8*AO12</f>
        <v>372177165.24211174</v>
      </c>
      <c r="AP16" s="123">
        <f t="shared" ref="AP16:AZ16" si="30">AP8*AP12</f>
        <v>366156861.7639482</v>
      </c>
      <c r="AQ16" s="123">
        <f t="shared" si="30"/>
        <v>362749830.90315223</v>
      </c>
      <c r="AR16" s="123">
        <f t="shared" si="30"/>
        <v>354700116.30949557</v>
      </c>
      <c r="AS16" s="169">
        <f t="shared" si="30"/>
        <v>348510050.01076329</v>
      </c>
      <c r="AT16" s="11">
        <f t="shared" si="30"/>
        <v>323278293.71122009</v>
      </c>
      <c r="AU16" s="11">
        <f t="shared" si="30"/>
        <v>331940710.33558702</v>
      </c>
      <c r="AV16" s="11">
        <f t="shared" si="30"/>
        <v>337006119.71016622</v>
      </c>
      <c r="AW16" s="11">
        <f t="shared" si="30"/>
        <v>352428531.80024087</v>
      </c>
      <c r="AX16" s="11">
        <f t="shared" si="30"/>
        <v>352428531.80024087</v>
      </c>
      <c r="AY16" s="11">
        <f t="shared" si="30"/>
        <v>352428531.80024087</v>
      </c>
      <c r="AZ16" s="25">
        <f t="shared" si="30"/>
        <v>352428531.80024087</v>
      </c>
      <c r="BA16" s="11">
        <f>BA8*BA12</f>
        <v>352428531.80024087</v>
      </c>
      <c r="BB16" s="11">
        <f t="shared" ref="BB16:BL16" si="31">BB8*BB12</f>
        <v>352428531.80024087</v>
      </c>
      <c r="BC16" s="11">
        <f t="shared" si="31"/>
        <v>352428531.80024087</v>
      </c>
      <c r="BD16" s="11">
        <f t="shared" si="31"/>
        <v>352428531.80024087</v>
      </c>
      <c r="BE16" s="11">
        <f t="shared" si="31"/>
        <v>359870412.67773467</v>
      </c>
      <c r="BF16" s="11">
        <f t="shared" si="31"/>
        <v>359870412.67773467</v>
      </c>
      <c r="BG16" s="11">
        <f t="shared" si="31"/>
        <v>359870412.67773467</v>
      </c>
      <c r="BH16" s="11">
        <f t="shared" si="31"/>
        <v>359870412.67773467</v>
      </c>
      <c r="BI16" s="11">
        <f t="shared" si="31"/>
        <v>359870412.67773467</v>
      </c>
      <c r="BJ16" s="11">
        <f t="shared" si="31"/>
        <v>359870412.67773467</v>
      </c>
      <c r="BK16" s="11">
        <f t="shared" si="31"/>
        <v>359870412.67773467</v>
      </c>
      <c r="BL16" s="25">
        <f t="shared" si="31"/>
        <v>359870412.67773467</v>
      </c>
      <c r="BM16" s="11">
        <f>BM8*BM12</f>
        <v>359870412.67773467</v>
      </c>
      <c r="BN16" s="11">
        <f t="shared" ref="BN16:BX16" si="32">BN8*BN12</f>
        <v>359870412.67773467</v>
      </c>
      <c r="BO16" s="11">
        <f t="shared" si="32"/>
        <v>359870412.67773467</v>
      </c>
      <c r="BP16" s="11">
        <f t="shared" si="32"/>
        <v>359870412.67773467</v>
      </c>
      <c r="BQ16" s="11">
        <f t="shared" si="32"/>
        <v>367469436.31183773</v>
      </c>
      <c r="BR16" s="11">
        <f t="shared" si="32"/>
        <v>367469436.31183773</v>
      </c>
      <c r="BS16" s="11">
        <f t="shared" si="32"/>
        <v>367469436.31183773</v>
      </c>
      <c r="BT16" s="11">
        <f t="shared" si="32"/>
        <v>367469436.31183773</v>
      </c>
      <c r="BU16" s="11">
        <f t="shared" si="32"/>
        <v>367469436.31183773</v>
      </c>
      <c r="BV16" s="11">
        <f t="shared" si="32"/>
        <v>367469436.31183773</v>
      </c>
      <c r="BW16" s="11">
        <f t="shared" si="32"/>
        <v>367469436.31183773</v>
      </c>
      <c r="BX16" s="25">
        <f t="shared" si="32"/>
        <v>367469436.31183773</v>
      </c>
      <c r="BY16" s="11">
        <f>BY8*BY12</f>
        <v>367469436.31183773</v>
      </c>
      <c r="BZ16" s="11">
        <f t="shared" ref="BZ16:CJ16" si="33">BZ8*BZ12</f>
        <v>367469436.31183773</v>
      </c>
      <c r="CA16" s="11">
        <f t="shared" si="33"/>
        <v>367469436.31183773</v>
      </c>
      <c r="CB16" s="11">
        <f t="shared" si="33"/>
        <v>367469436.31183773</v>
      </c>
      <c r="CC16" s="11">
        <f t="shared" si="33"/>
        <v>375228920.92899847</v>
      </c>
      <c r="CD16" s="11">
        <f t="shared" si="33"/>
        <v>375228920.92899847</v>
      </c>
      <c r="CE16" s="11">
        <f t="shared" si="33"/>
        <v>375228920.92899847</v>
      </c>
      <c r="CF16" s="11">
        <f t="shared" si="33"/>
        <v>375228920.92899847</v>
      </c>
      <c r="CG16" s="11">
        <f t="shared" si="33"/>
        <v>375228920.92899847</v>
      </c>
      <c r="CH16" s="11">
        <f t="shared" si="33"/>
        <v>375228920.92899847</v>
      </c>
      <c r="CI16" s="11">
        <f t="shared" si="33"/>
        <v>375228920.92899847</v>
      </c>
      <c r="CJ16" s="25">
        <f t="shared" si="33"/>
        <v>375228920.92899847</v>
      </c>
      <c r="CK16" s="11">
        <f>CK8*CK12</f>
        <v>375228920.92899847</v>
      </c>
      <c r="CL16" s="11">
        <f t="shared" ref="CL16:CV16" si="34">CL8*CL12</f>
        <v>375228920.92899847</v>
      </c>
      <c r="CM16" s="11">
        <f t="shared" si="34"/>
        <v>375228920.92899847</v>
      </c>
      <c r="CN16" s="26">
        <f t="shared" si="34"/>
        <v>375228920.92899847</v>
      </c>
      <c r="CO16" s="11">
        <f t="shared" si="34"/>
        <v>391229630.06343174</v>
      </c>
      <c r="CP16" s="11">
        <f t="shared" si="34"/>
        <v>391229630.06343174</v>
      </c>
      <c r="CQ16" s="11">
        <f t="shared" si="34"/>
        <v>391229630.06343174</v>
      </c>
      <c r="CR16" s="11">
        <f t="shared" si="34"/>
        <v>391229630.06343174</v>
      </c>
      <c r="CS16" s="11">
        <f t="shared" si="34"/>
        <v>391229630.06343174</v>
      </c>
      <c r="CT16" s="11">
        <f t="shared" si="34"/>
        <v>391229630.06343174</v>
      </c>
      <c r="CU16" s="11">
        <f t="shared" si="34"/>
        <v>391229630.06343174</v>
      </c>
      <c r="CV16" s="25">
        <f t="shared" si="34"/>
        <v>391229630.06343174</v>
      </c>
      <c r="CW16" s="11">
        <f>CW8*CW12</f>
        <v>391229630.06343174</v>
      </c>
      <c r="CX16" s="11">
        <f t="shared" ref="CX16:DA16" si="35">CX8*CX12</f>
        <v>391229630.06343174</v>
      </c>
      <c r="CY16" s="11">
        <f t="shared" si="35"/>
        <v>391229630.06343174</v>
      </c>
      <c r="CZ16" s="11">
        <f t="shared" si="35"/>
        <v>391229630.06343174</v>
      </c>
      <c r="DA16" s="27">
        <f t="shared" si="35"/>
        <v>201924970.35531962</v>
      </c>
    </row>
    <row r="17" spans="4:105" x14ac:dyDescent="0.2">
      <c r="D17" s="151"/>
      <c r="E17" s="8"/>
      <c r="F17" s="8"/>
      <c r="G17" s="8"/>
      <c r="H17" s="8"/>
      <c r="I17" s="132"/>
      <c r="J17" s="97"/>
      <c r="K17" s="97"/>
      <c r="L17" s="97"/>
      <c r="M17" s="97"/>
      <c r="N17" s="97"/>
      <c r="O17" s="97"/>
      <c r="P17" s="98"/>
      <c r="Q17" s="97"/>
      <c r="R17" s="97"/>
      <c r="S17" s="97"/>
      <c r="T17" s="97"/>
      <c r="U17" s="141"/>
      <c r="V17" s="97"/>
      <c r="W17" s="97"/>
      <c r="X17" s="97"/>
      <c r="Y17" s="97"/>
      <c r="Z17" s="97"/>
      <c r="AA17" s="97"/>
      <c r="AB17" s="98"/>
      <c r="AC17" s="97"/>
      <c r="AD17" s="97"/>
      <c r="AE17" s="97"/>
      <c r="AF17" s="97"/>
      <c r="AG17" s="158"/>
      <c r="AH17" s="97"/>
      <c r="AI17" s="97"/>
      <c r="AJ17" s="97"/>
      <c r="AK17" s="97"/>
      <c r="AL17" s="97"/>
      <c r="AM17" s="97"/>
      <c r="AN17" s="97"/>
      <c r="AO17" s="118"/>
      <c r="AP17" s="119"/>
      <c r="AQ17" s="119"/>
      <c r="AR17" s="119"/>
      <c r="AS17" s="167"/>
      <c r="AT17" s="8"/>
      <c r="AU17" s="8"/>
      <c r="AV17" s="8"/>
      <c r="AW17" s="8"/>
      <c r="AX17" s="8"/>
      <c r="AY17" s="8"/>
      <c r="AZ17" s="9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9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9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9"/>
      <c r="CK17" s="8"/>
      <c r="CL17" s="8"/>
      <c r="CM17" s="8"/>
      <c r="CN17" s="12"/>
      <c r="CO17" s="8"/>
      <c r="CP17" s="8"/>
      <c r="CQ17" s="8"/>
      <c r="CR17" s="8"/>
      <c r="CS17" s="8"/>
      <c r="CT17" s="8"/>
      <c r="CU17" s="8"/>
      <c r="CV17" s="9"/>
      <c r="CW17" s="8"/>
      <c r="CX17" s="8"/>
      <c r="CY17" s="8"/>
      <c r="CZ17" s="8"/>
      <c r="DA17" s="13"/>
    </row>
    <row r="18" spans="4:105" ht="14.25" customHeight="1" x14ac:dyDescent="0.2">
      <c r="D18" s="151" t="s">
        <v>8</v>
      </c>
      <c r="E18" s="11"/>
      <c r="F18" s="11"/>
      <c r="G18" s="11"/>
      <c r="H18" s="11"/>
      <c r="I18" s="135">
        <f t="shared" ref="I18:BT18" si="36">I14-I16</f>
        <v>26383991.441278756</v>
      </c>
      <c r="J18" s="103">
        <f t="shared" si="36"/>
        <v>47185297.061671019</v>
      </c>
      <c r="K18" s="103">
        <f t="shared" si="36"/>
        <v>49099848.497431457</v>
      </c>
      <c r="L18" s="103">
        <f t="shared" si="36"/>
        <v>49928681.629291952</v>
      </c>
      <c r="M18" s="103">
        <f t="shared" si="36"/>
        <v>52573496.377358615</v>
      </c>
      <c r="N18" s="103">
        <f t="shared" si="36"/>
        <v>51579467.324376583</v>
      </c>
      <c r="O18" s="103">
        <f t="shared" si="36"/>
        <v>51052138.579007566</v>
      </c>
      <c r="P18" s="104">
        <f t="shared" si="36"/>
        <v>50090966.59383142</v>
      </c>
      <c r="Q18" s="103">
        <f t="shared" si="36"/>
        <v>51372999.754276037</v>
      </c>
      <c r="R18" s="103">
        <f t="shared" si="36"/>
        <v>51226030.005564749</v>
      </c>
      <c r="S18" s="103">
        <f t="shared" si="36"/>
        <v>50766405.391322076</v>
      </c>
      <c r="T18" s="103">
        <f t="shared" si="36"/>
        <v>50788559.659885645</v>
      </c>
      <c r="U18" s="143">
        <f t="shared" si="36"/>
        <v>45698901.276601851</v>
      </c>
      <c r="V18" s="103">
        <f t="shared" si="36"/>
        <v>44417580.739201665</v>
      </c>
      <c r="W18" s="103">
        <f t="shared" si="36"/>
        <v>43228130.047142804</v>
      </c>
      <c r="X18" s="103">
        <f t="shared" si="36"/>
        <v>43975543.310995698</v>
      </c>
      <c r="Y18" s="103">
        <f t="shared" si="36"/>
        <v>43804045.423696637</v>
      </c>
      <c r="Z18" s="103">
        <f t="shared" si="36"/>
        <v>44106187.055415332</v>
      </c>
      <c r="AA18" s="103">
        <f t="shared" si="36"/>
        <v>45027746.443203688</v>
      </c>
      <c r="AB18" s="104">
        <f t="shared" si="36"/>
        <v>45292683.945071995</v>
      </c>
      <c r="AC18" s="103">
        <f t="shared" si="36"/>
        <v>48217850.041792572</v>
      </c>
      <c r="AD18" s="103">
        <f t="shared" si="36"/>
        <v>47879730.138177991</v>
      </c>
      <c r="AE18" s="103">
        <f t="shared" si="36"/>
        <v>46140397.074509263</v>
      </c>
      <c r="AF18" s="103">
        <f t="shared" si="36"/>
        <v>43740327.771757066</v>
      </c>
      <c r="AG18" s="160">
        <f t="shared" si="36"/>
        <v>38331928.842552125</v>
      </c>
      <c r="AH18" s="103">
        <f t="shared" si="36"/>
        <v>37246036.046481133</v>
      </c>
      <c r="AI18" s="103">
        <f t="shared" si="36"/>
        <v>37698554.008617759</v>
      </c>
      <c r="AJ18" s="103">
        <f t="shared" si="36"/>
        <v>38237085.843318343</v>
      </c>
      <c r="AK18" s="103">
        <f t="shared" si="36"/>
        <v>39233925.214876533</v>
      </c>
      <c r="AL18" s="103">
        <f t="shared" si="36"/>
        <v>40327598.477062702</v>
      </c>
      <c r="AM18" s="103">
        <f t="shared" si="36"/>
        <v>40773750.328156173</v>
      </c>
      <c r="AN18" s="103">
        <f t="shared" si="36"/>
        <v>39515140.768045485</v>
      </c>
      <c r="AO18" s="122">
        <f t="shared" si="36"/>
        <v>40975350.90620929</v>
      </c>
      <c r="AP18" s="123">
        <f t="shared" si="36"/>
        <v>40312537.411407292</v>
      </c>
      <c r="AQ18" s="123">
        <f t="shared" si="36"/>
        <v>39937435.717625082</v>
      </c>
      <c r="AR18" s="123">
        <f t="shared" si="36"/>
        <v>39051191.447492719</v>
      </c>
      <c r="AS18" s="169">
        <f t="shared" si="36"/>
        <v>38369687.684202313</v>
      </c>
      <c r="AT18" s="11">
        <f t="shared" si="36"/>
        <v>35591763.176982284</v>
      </c>
      <c r="AU18" s="11">
        <f t="shared" si="36"/>
        <v>36545463.710029006</v>
      </c>
      <c r="AV18" s="11">
        <f t="shared" si="36"/>
        <v>37103146.840513229</v>
      </c>
      <c r="AW18" s="11">
        <f t="shared" si="36"/>
        <v>38801098.263190866</v>
      </c>
      <c r="AX18" s="11">
        <f t="shared" si="36"/>
        <v>38801098.263190866</v>
      </c>
      <c r="AY18" s="11">
        <f t="shared" si="36"/>
        <v>38801098.263190866</v>
      </c>
      <c r="AZ18" s="25">
        <f t="shared" si="36"/>
        <v>38801098.263190866</v>
      </c>
      <c r="BA18" s="11">
        <f t="shared" si="36"/>
        <v>38801098.263190866</v>
      </c>
      <c r="BB18" s="11">
        <f t="shared" si="36"/>
        <v>38801098.263190866</v>
      </c>
      <c r="BC18" s="11">
        <f t="shared" si="36"/>
        <v>38801098.263190866</v>
      </c>
      <c r="BD18" s="11">
        <f t="shared" si="36"/>
        <v>38801098.263190866</v>
      </c>
      <c r="BE18" s="11">
        <f>BE14-BE16</f>
        <v>31359217.385697067</v>
      </c>
      <c r="BF18" s="11">
        <f t="shared" si="36"/>
        <v>31359217.385697067</v>
      </c>
      <c r="BG18" s="11">
        <f t="shared" si="36"/>
        <v>31359217.385697067</v>
      </c>
      <c r="BH18" s="11">
        <f t="shared" si="36"/>
        <v>31359217.385697067</v>
      </c>
      <c r="BI18" s="11">
        <f t="shared" si="36"/>
        <v>31359217.385697067</v>
      </c>
      <c r="BJ18" s="11">
        <f t="shared" si="36"/>
        <v>31359217.385697067</v>
      </c>
      <c r="BK18" s="11">
        <f t="shared" si="36"/>
        <v>31359217.385697067</v>
      </c>
      <c r="BL18" s="25">
        <f t="shared" si="36"/>
        <v>31359217.385697067</v>
      </c>
      <c r="BM18" s="11">
        <f t="shared" si="36"/>
        <v>31359217.385697067</v>
      </c>
      <c r="BN18" s="11">
        <f t="shared" si="36"/>
        <v>31359217.385697067</v>
      </c>
      <c r="BO18" s="11">
        <f t="shared" si="36"/>
        <v>31359217.385697067</v>
      </c>
      <c r="BP18" s="11">
        <f t="shared" si="36"/>
        <v>31359217.385697067</v>
      </c>
      <c r="BQ18" s="11">
        <f t="shared" si="36"/>
        <v>23760193.751594007</v>
      </c>
      <c r="BR18" s="11">
        <f t="shared" si="36"/>
        <v>23760193.751594007</v>
      </c>
      <c r="BS18" s="11">
        <f t="shared" si="36"/>
        <v>23760193.751594007</v>
      </c>
      <c r="BT18" s="11">
        <f t="shared" si="36"/>
        <v>23760193.751594007</v>
      </c>
      <c r="BU18" s="11">
        <f t="shared" ref="BU18:DA18" si="37">BU14-BU16</f>
        <v>23760193.751594007</v>
      </c>
      <c r="BV18" s="11">
        <f t="shared" si="37"/>
        <v>23760193.751594007</v>
      </c>
      <c r="BW18" s="11">
        <f t="shared" si="37"/>
        <v>23760193.751594007</v>
      </c>
      <c r="BX18" s="25">
        <f t="shared" si="37"/>
        <v>23760193.751594007</v>
      </c>
      <c r="BY18" s="11">
        <f t="shared" si="37"/>
        <v>23760193.751594007</v>
      </c>
      <c r="BZ18" s="11">
        <f t="shared" si="37"/>
        <v>23760193.751594007</v>
      </c>
      <c r="CA18" s="11">
        <f t="shared" si="37"/>
        <v>23760193.751594007</v>
      </c>
      <c r="CB18" s="11">
        <f t="shared" si="37"/>
        <v>23760193.751594007</v>
      </c>
      <c r="CC18" s="11">
        <f t="shared" si="37"/>
        <v>16000709.13443327</v>
      </c>
      <c r="CD18" s="11">
        <f t="shared" si="37"/>
        <v>16000709.13443327</v>
      </c>
      <c r="CE18" s="11">
        <f t="shared" si="37"/>
        <v>16000709.13443327</v>
      </c>
      <c r="CF18" s="11">
        <f t="shared" si="37"/>
        <v>16000709.13443327</v>
      </c>
      <c r="CG18" s="11">
        <f t="shared" si="37"/>
        <v>16000709.13443327</v>
      </c>
      <c r="CH18" s="11">
        <f t="shared" si="37"/>
        <v>16000709.13443327</v>
      </c>
      <c r="CI18" s="11">
        <f t="shared" si="37"/>
        <v>16000709.13443327</v>
      </c>
      <c r="CJ18" s="25">
        <f t="shared" si="37"/>
        <v>16000709.13443327</v>
      </c>
      <c r="CK18" s="11">
        <f t="shared" si="37"/>
        <v>16000709.13443327</v>
      </c>
      <c r="CL18" s="11">
        <f t="shared" si="37"/>
        <v>16000709.13443327</v>
      </c>
      <c r="CM18" s="11">
        <f t="shared" si="37"/>
        <v>16000709.13443327</v>
      </c>
      <c r="CN18" s="26">
        <f t="shared" si="37"/>
        <v>16000709.13443327</v>
      </c>
      <c r="CO18" s="11">
        <f>CO14-CO16</f>
        <v>0</v>
      </c>
      <c r="CP18" s="11">
        <f t="shared" si="37"/>
        <v>0</v>
      </c>
      <c r="CQ18" s="11">
        <f t="shared" si="37"/>
        <v>0</v>
      </c>
      <c r="CR18" s="11">
        <f t="shared" si="37"/>
        <v>0</v>
      </c>
      <c r="CS18" s="11">
        <f t="shared" si="37"/>
        <v>0</v>
      </c>
      <c r="CT18" s="11">
        <f t="shared" si="37"/>
        <v>0</v>
      </c>
      <c r="CU18" s="11">
        <f t="shared" si="37"/>
        <v>0</v>
      </c>
      <c r="CV18" s="25">
        <f t="shared" si="37"/>
        <v>0</v>
      </c>
      <c r="CW18" s="11">
        <f t="shared" si="37"/>
        <v>0</v>
      </c>
      <c r="CX18" s="11">
        <f t="shared" si="37"/>
        <v>0</v>
      </c>
      <c r="CY18" s="11">
        <f t="shared" si="37"/>
        <v>0</v>
      </c>
      <c r="CZ18" s="11">
        <f t="shared" si="37"/>
        <v>0</v>
      </c>
      <c r="DA18" s="27">
        <f t="shared" si="37"/>
        <v>0</v>
      </c>
    </row>
    <row r="19" spans="4:105" x14ac:dyDescent="0.2">
      <c r="D19" s="151"/>
      <c r="E19" s="8"/>
      <c r="F19" s="8"/>
      <c r="G19" s="8"/>
      <c r="H19" s="8"/>
      <c r="I19" s="132"/>
      <c r="J19" s="97"/>
      <c r="K19" s="97"/>
      <c r="L19" s="97"/>
      <c r="M19" s="97"/>
      <c r="N19" s="97"/>
      <c r="O19" s="97"/>
      <c r="P19" s="98"/>
      <c r="Q19" s="97"/>
      <c r="R19" s="97"/>
      <c r="S19" s="97"/>
      <c r="T19" s="97"/>
      <c r="U19" s="141"/>
      <c r="V19" s="97"/>
      <c r="W19" s="97"/>
      <c r="X19" s="97"/>
      <c r="Y19" s="97"/>
      <c r="Z19" s="97"/>
      <c r="AA19" s="97"/>
      <c r="AB19" s="98"/>
      <c r="AC19" s="97"/>
      <c r="AD19" s="97"/>
      <c r="AE19" s="97"/>
      <c r="AF19" s="97"/>
      <c r="AG19" s="158"/>
      <c r="AH19" s="97"/>
      <c r="AI19" s="97"/>
      <c r="AJ19" s="97"/>
      <c r="AK19" s="97"/>
      <c r="AL19" s="97"/>
      <c r="AM19" s="97"/>
      <c r="AN19" s="97"/>
      <c r="AO19" s="118"/>
      <c r="AP19" s="119"/>
      <c r="AQ19" s="119"/>
      <c r="AR19" s="119"/>
      <c r="AS19" s="167"/>
      <c r="AT19" s="8"/>
      <c r="AU19" s="8"/>
      <c r="AV19" s="8"/>
      <c r="AW19" s="8"/>
      <c r="AX19" s="8"/>
      <c r="AY19" s="8"/>
      <c r="AZ19" s="9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9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9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9"/>
      <c r="CK19" s="8"/>
      <c r="CL19" s="8"/>
      <c r="CM19" s="8"/>
      <c r="CN19" s="12"/>
      <c r="CO19" s="8"/>
      <c r="CP19" s="8"/>
      <c r="CQ19" s="8"/>
      <c r="CR19" s="8"/>
      <c r="CS19" s="8"/>
      <c r="CT19" s="8"/>
      <c r="CU19" s="8"/>
      <c r="CV19" s="9"/>
      <c r="CW19" s="8"/>
      <c r="CX19" s="8"/>
      <c r="CY19" s="8"/>
      <c r="CZ19" s="8"/>
      <c r="DA19" s="13"/>
    </row>
    <row r="20" spans="4:105" x14ac:dyDescent="0.2">
      <c r="D20" s="151" t="s">
        <v>41</v>
      </c>
      <c r="E20" s="28"/>
      <c r="F20" s="28"/>
      <c r="G20" s="28"/>
      <c r="H20" s="28"/>
      <c r="I20" s="136">
        <f>VLOOKUP(I6,'Selic - Bacen'!$A:$C,3,0)</f>
        <v>9.2713200000000828E-3</v>
      </c>
      <c r="J20" s="105">
        <f>VLOOKUP(J6,'Selic - Bacen'!$A:$C,3,0)</f>
        <v>8.0886899999998985E-3</v>
      </c>
      <c r="K20" s="105">
        <f>VLOOKUP(K6,'Selic - Bacen'!$A:$C,3,0)</f>
        <v>7.9792299999998928E-3</v>
      </c>
      <c r="L20" s="105">
        <f>VLOOKUP(L6,'Selic - Bacen'!$A:$C,3,0)</f>
        <v>8.0228899999998937E-3</v>
      </c>
      <c r="M20" s="105">
        <f>VLOOKUP(M6,'Selic - Bacen'!$A:$C,3,0)</f>
        <v>6.3846000000000735E-3</v>
      </c>
      <c r="N20" s="105">
        <f>VLOOKUP(N6,'Selic - Bacen'!$A:$C,3,0)</f>
        <v>6.4393000000000367E-3</v>
      </c>
      <c r="O20" s="105">
        <f>VLOOKUP(O6,'Selic - Bacen'!$A:$C,3,0)</f>
        <v>5.681880000000028E-3</v>
      </c>
      <c r="P20" s="106">
        <f>VLOOKUP(P6,'Selic - Bacen'!$A:$C,3,0)</f>
        <v>5.3840000000000554E-3</v>
      </c>
      <c r="Q20" s="105">
        <f>VLOOKUP(Q6,'Selic - Bacen'!$A:$C,3,0)</f>
        <v>5.842050000000043E-3</v>
      </c>
      <c r="R20" s="105">
        <f>VLOOKUP(R6,'Selic - Bacen'!$A:$C,3,0)</f>
        <v>4.656020000000094E-3</v>
      </c>
      <c r="S20" s="105">
        <f>VLOOKUP(S6,'Selic - Bacen'!$A:$C,3,0)</f>
        <v>5.3234499999998963E-3</v>
      </c>
      <c r="T20" s="105">
        <f>VLOOKUP(T6,'Selic - Bacen'!$A:$C,3,0)</f>
        <v>5.1829500000000195E-3</v>
      </c>
      <c r="U20" s="144">
        <f>VLOOKUP(U6,'Selic - Bacen'!$A:$C,3,0)</f>
        <v>5.1829500000000195E-3</v>
      </c>
      <c r="V20" s="105">
        <f>VLOOKUP(V6,'Selic - Bacen'!$A:$C,3,0)</f>
        <v>5.1829500000000195E-3</v>
      </c>
      <c r="W20" s="105">
        <f>VLOOKUP(W6,'Selic - Bacen'!$A:$C,3,0)</f>
        <v>5.4304199999999359E-3</v>
      </c>
      <c r="X20" s="105">
        <f>VLOOKUP(X6,'Selic - Bacen'!$A:$C,3,0)</f>
        <v>5.6779600000000929E-3</v>
      </c>
      <c r="Y20" s="105">
        <f>VLOOKUP(Y6,'Selic - Bacen'!$A:$C,3,0)</f>
        <v>4.6881800000000418E-3</v>
      </c>
      <c r="Z20" s="105">
        <f>VLOOKUP(Z6,'Selic - Bacen'!$A:$C,3,0)</f>
        <v>5.4304199999999359E-3</v>
      </c>
      <c r="AA20" s="105">
        <f>VLOOKUP(AA6,'Selic - Bacen'!$A:$C,3,0)</f>
        <v>4.9355300000000213E-3</v>
      </c>
      <c r="AB20" s="106">
        <f>VLOOKUP(AB6,'Selic - Bacen'!$A:$C,3,0)</f>
        <v>4.9355300000000213E-3</v>
      </c>
      <c r="AC20" s="105">
        <f>VLOOKUP(AC6,'Selic - Bacen'!$A:$C,3,0)</f>
        <v>5.4304199999999359E-3</v>
      </c>
      <c r="AD20" s="105">
        <f>VLOOKUP(AD6,'Selic - Bacen'!$A:$C,3,0)</f>
        <v>4.9355300000000213E-3</v>
      </c>
      <c r="AE20" s="105">
        <f>VLOOKUP(AE6,'Selic - Bacen'!$A:$C,3,0)</f>
        <v>4.6881800000000418E-3</v>
      </c>
      <c r="AF20" s="105">
        <f>VLOOKUP(AF6,'Selic - Bacen'!$A:$C,3,0)</f>
        <v>5.1829500000000195E-3</v>
      </c>
      <c r="AG20" s="161">
        <f>VLOOKUP(AG6,'Selic - Bacen'!$A:$C,3,0)</f>
        <v>5.4304199999999359E-3</v>
      </c>
      <c r="AH20" s="105">
        <f>VLOOKUP(AH6,'Selic - Bacen'!$A:$C,3,0)</f>
        <v>4.6881800000000418E-3</v>
      </c>
      <c r="AI20" s="105">
        <f>VLOOKUP(AI6,'Selic - Bacen'!$A:$C,3,0)</f>
        <v>5.6779600000000929E-3</v>
      </c>
      <c r="AJ20" s="105">
        <f>VLOOKUP(AJ6,'Selic - Bacen'!$A:$C,3,0)</f>
        <v>5.0171900000000047E-3</v>
      </c>
      <c r="AK20" s="105">
        <f>VLOOKUP(AK6,'Selic - Bacen'!$A:$C,3,0)</f>
        <v>4.6375999999999085E-3</v>
      </c>
      <c r="AL20" s="105">
        <f>VLOOKUP(AL6,'Selic - Bacen'!$A:$C,3,0)</f>
        <v>4.7926400000000147E-3</v>
      </c>
      <c r="AM20" s="105">
        <f>VLOOKUP(AM6,'Selic - Bacen'!$A:$C,3,0)</f>
        <v>3.8038600000001033E-3</v>
      </c>
      <c r="AN20" s="105">
        <f>VLOOKUP(AN6,'Selic - Bacen'!$A:$C,3,0)</f>
        <v>3.7470399999999238E-3</v>
      </c>
      <c r="AO20" s="124">
        <f>VLOOKUP(AO6,'Selic - Bacen'!$A:$C,3,0)</f>
        <v>3.7663299999999289E-3</v>
      </c>
      <c r="AP20" s="125">
        <f>VLOOKUP(AP6,'Selic - Bacen'!$A:$C,3,0)</f>
        <v>2.9372899999999813E-3</v>
      </c>
      <c r="AQ20" s="125">
        <f>VLOOKUP(AQ6,'Selic - Bacen'!$A:$C,3,0)</f>
        <v>3.3836899999999392E-3</v>
      </c>
      <c r="AR20" s="125">
        <f>VLOOKUP(AR6,'Selic - Bacen'!$A:$C,3,0)</f>
        <v>2.8492499999999144E-3</v>
      </c>
      <c r="AS20" s="170">
        <f>VLOOKUP(AS6,'Selic - Bacen'!$A:$C,3,0)</f>
        <v>2.3580999999999186E-3</v>
      </c>
      <c r="AT20" s="28">
        <f>VLOOKUP(AT6,'Selic - Bacen'!$A:$C,3,0)</f>
        <v>2.1233199999999286E-3</v>
      </c>
      <c r="AU20" s="28">
        <f>VLOOKUP(AU6,'Selic - Bacen'!$A:$C,3,0)</f>
        <v>1.9434599999998969E-3</v>
      </c>
      <c r="AV20" s="28">
        <f>VLOOKUP(AV6,'Selic - Bacen'!$A:$C,3,0)</f>
        <v>1.5989000000000697E-3</v>
      </c>
      <c r="AW20" s="28">
        <f>VLOOKUP(AW6,'Selic - Bacen'!$A:$C,3,0)</f>
        <v>1.5696599999999172E-3</v>
      </c>
      <c r="AX20" s="28">
        <f>VLOOKUP(AX6,'Selic - Bacen'!$A:$C,3,0)</f>
        <v>1.5696599999999172E-3</v>
      </c>
      <c r="AY20" s="28">
        <f>VLOOKUP(AY6,'Selic - Bacen'!$A:$C,3,0)</f>
        <v>1.5696599999999172E-3</v>
      </c>
      <c r="AZ20" s="29">
        <f>VLOOKUP(AZ6,'Selic - Bacen'!$A:$C,3,0)</f>
        <v>1.5696599999999172E-3</v>
      </c>
      <c r="BA20" s="28">
        <f>VLOOKUP(BA6,'Selic - Bacen'!$A:$C,3,0)</f>
        <v>1.5696599999999172E-3</v>
      </c>
      <c r="BB20" s="28">
        <f>VLOOKUP(BB6,'Selic - Bacen'!$A:$C,3,0)</f>
        <v>1.5696599999999172E-3</v>
      </c>
      <c r="BC20" s="28">
        <f>VLOOKUP(BC6,'Selic - Bacen'!$A:$C,3,0)</f>
        <v>1.5696599999999172E-3</v>
      </c>
      <c r="BD20" s="28">
        <f>VLOOKUP(BD6,'Selic - Bacen'!$A:$C,3,0)</f>
        <v>1.5696599999999172E-3</v>
      </c>
      <c r="BE20" s="28">
        <f>VLOOKUP(BE6,'Selic - Bacen'!$A:$C,3,0)</f>
        <v>1.5696599999999172E-3</v>
      </c>
      <c r="BF20" s="28">
        <f>VLOOKUP(BF6,'Selic - Bacen'!$A:$C,3,0)</f>
        <v>1.5696599999999172E-3</v>
      </c>
      <c r="BG20" s="28">
        <f>VLOOKUP(BG6,'Selic - Bacen'!$A:$C,3,0)</f>
        <v>1.5696599999999172E-3</v>
      </c>
      <c r="BH20" s="28">
        <f>VLOOKUP(BH6,'Selic - Bacen'!$A:$C,3,0)</f>
        <v>1.5696599999999172E-3</v>
      </c>
      <c r="BI20" s="28">
        <f>VLOOKUP(BI6,'Selic - Bacen'!$A:$C,3,0)</f>
        <v>1.5696599999999172E-3</v>
      </c>
      <c r="BJ20" s="28">
        <f>VLOOKUP(BJ6,'Selic - Bacen'!$A:$C,3,0)</f>
        <v>1.5696599999999172E-3</v>
      </c>
      <c r="BK20" s="28">
        <f>VLOOKUP(BK6,'Selic - Bacen'!$A:$C,3,0)</f>
        <v>1.5696599999999172E-3</v>
      </c>
      <c r="BL20" s="29">
        <f>VLOOKUP(BL6,'Selic - Bacen'!$A:$C,3,0)</f>
        <v>1.5696599999999172E-3</v>
      </c>
      <c r="BM20" s="28">
        <f>VLOOKUP(BM6,'Selic - Bacen'!$A:$C,3,0)</f>
        <v>1.5696599999999172E-3</v>
      </c>
      <c r="BN20" s="28">
        <f>VLOOKUP(BN6,'Selic - Bacen'!$A:$C,3,0)</f>
        <v>1.5696599999999172E-3</v>
      </c>
      <c r="BO20" s="28">
        <f>VLOOKUP(BO6,'Selic - Bacen'!$A:$C,3,0)</f>
        <v>1.5696599999999172E-3</v>
      </c>
      <c r="BP20" s="28">
        <f>VLOOKUP(BP6,'Selic - Bacen'!$A:$C,3,0)</f>
        <v>1.5696599999999172E-3</v>
      </c>
      <c r="BQ20" s="28">
        <f>VLOOKUP(BQ6,'Selic - Bacen'!$A:$C,3,0)</f>
        <v>1.5696599999999172E-3</v>
      </c>
      <c r="BR20" s="28">
        <f>VLOOKUP(BR6,'Selic - Bacen'!$A:$C,3,0)</f>
        <v>1.5696599999999172E-3</v>
      </c>
      <c r="BS20" s="28">
        <f>VLOOKUP(BS6,'Selic - Bacen'!$A:$C,3,0)</f>
        <v>1.5696599999999172E-3</v>
      </c>
      <c r="BT20" s="28">
        <f>VLOOKUP(BT6,'Selic - Bacen'!$A:$C,3,0)</f>
        <v>1.5696599999999172E-3</v>
      </c>
      <c r="BU20" s="28">
        <f>VLOOKUP(BU6,'Selic - Bacen'!$A:$C,3,0)</f>
        <v>1.5696599999999172E-3</v>
      </c>
      <c r="BV20" s="28">
        <f>VLOOKUP(BV6,'Selic - Bacen'!$A:$C,3,0)</f>
        <v>1.5696599999999172E-3</v>
      </c>
      <c r="BW20" s="28">
        <f>VLOOKUP(BW6,'Selic - Bacen'!$A:$C,3,0)</f>
        <v>1.5696599999999172E-3</v>
      </c>
      <c r="BX20" s="29">
        <f>VLOOKUP(BX6,'Selic - Bacen'!$A:$C,3,0)</f>
        <v>1.5696599999999172E-3</v>
      </c>
      <c r="BY20" s="28">
        <f>VLOOKUP(BY6,'Selic - Bacen'!$A:$C,3,0)</f>
        <v>1.5696599999999172E-3</v>
      </c>
      <c r="BZ20" s="28">
        <f>VLOOKUP(BZ6,'Selic - Bacen'!$A:$C,3,0)</f>
        <v>1.5696599999999172E-3</v>
      </c>
      <c r="CA20" s="28">
        <f>VLOOKUP(CA6,'Selic - Bacen'!$A:$C,3,0)</f>
        <v>1.5696599999999172E-3</v>
      </c>
      <c r="CB20" s="28">
        <f>VLOOKUP(CB6,'Selic - Bacen'!$A:$C,3,0)</f>
        <v>1.5696599999999172E-3</v>
      </c>
      <c r="CC20" s="28">
        <f>VLOOKUP(CC6,'Selic - Bacen'!$A:$C,3,0)</f>
        <v>1.5696599999999172E-3</v>
      </c>
      <c r="CD20" s="28">
        <f>VLOOKUP(CD6,'Selic - Bacen'!$A:$C,3,0)</f>
        <v>1.5696599999999172E-3</v>
      </c>
      <c r="CE20" s="28">
        <f>VLOOKUP(CE6,'Selic - Bacen'!$A:$C,3,0)</f>
        <v>1.5696599999999172E-3</v>
      </c>
      <c r="CF20" s="28">
        <f>VLOOKUP(CF6,'Selic - Bacen'!$A:$C,3,0)</f>
        <v>1.5696599999999172E-3</v>
      </c>
      <c r="CG20" s="28">
        <f>VLOOKUP(CG6,'Selic - Bacen'!$A:$C,3,0)</f>
        <v>1.5696599999999172E-3</v>
      </c>
      <c r="CH20" s="28">
        <f>VLOOKUP(CH6,'Selic - Bacen'!$A:$C,3,0)</f>
        <v>1.5696599999999172E-3</v>
      </c>
      <c r="CI20" s="28">
        <f>VLOOKUP(CI6,'Selic - Bacen'!$A:$C,3,0)</f>
        <v>1.5696599999999172E-3</v>
      </c>
      <c r="CJ20" s="29">
        <f>VLOOKUP(CJ6,'Selic - Bacen'!$A:$C,3,0)</f>
        <v>1.5696599999999172E-3</v>
      </c>
      <c r="CK20" s="28">
        <f>VLOOKUP(CK6,'Selic - Bacen'!$A:$C,3,0)</f>
        <v>1.5696599999999172E-3</v>
      </c>
      <c r="CL20" s="28">
        <f>VLOOKUP(CL6,'Selic - Bacen'!$A:$C,3,0)</f>
        <v>1.5696599999999172E-3</v>
      </c>
      <c r="CM20" s="28">
        <f>VLOOKUP(CM6,'Selic - Bacen'!$A:$C,3,0)</f>
        <v>1.5696599999999172E-3</v>
      </c>
      <c r="CN20" s="30">
        <f>VLOOKUP(CN6,'Selic - Bacen'!$A:$C,3,0)</f>
        <v>1.5696599999999172E-3</v>
      </c>
      <c r="CO20" s="28">
        <f>VLOOKUP(CO6,'Selic - Bacen'!$A:$C,3,0)</f>
        <v>1.5696599999999172E-3</v>
      </c>
      <c r="CP20" s="28">
        <f>VLOOKUP(CP6,'Selic - Bacen'!$A:$C,3,0)</f>
        <v>1.5696599999999172E-3</v>
      </c>
      <c r="CQ20" s="28">
        <f>VLOOKUP(CQ6,'Selic - Bacen'!$A:$C,3,0)</f>
        <v>1.5696599999999172E-3</v>
      </c>
      <c r="CR20" s="28">
        <f>VLOOKUP(CR6,'Selic - Bacen'!$A:$C,3,0)</f>
        <v>1.5696599999999172E-3</v>
      </c>
      <c r="CS20" s="28">
        <f>VLOOKUP(CS6,'Selic - Bacen'!$A:$C,3,0)</f>
        <v>1.5696599999999172E-3</v>
      </c>
      <c r="CT20" s="28">
        <f>VLOOKUP(CT6,'Selic - Bacen'!$A:$C,3,0)</f>
        <v>1.5696599999999172E-3</v>
      </c>
      <c r="CU20" s="28">
        <f>VLOOKUP(CU6,'Selic - Bacen'!$A:$C,3,0)</f>
        <v>1.5696599999999172E-3</v>
      </c>
      <c r="CV20" s="29">
        <f>VLOOKUP(CV6,'Selic - Bacen'!$A:$C,3,0)</f>
        <v>1.5696599999999172E-3</v>
      </c>
      <c r="CW20" s="28">
        <f>VLOOKUP(CW6,'Selic - Bacen'!$A:$C,3,0)</f>
        <v>1.5696599999999172E-3</v>
      </c>
      <c r="CX20" s="28">
        <f>VLOOKUP(CX6,'Selic - Bacen'!$A:$C,3,0)</f>
        <v>1.5696599999999172E-3</v>
      </c>
      <c r="CY20" s="28">
        <f>VLOOKUP(CY6,'Selic - Bacen'!$A:$C,3,0)</f>
        <v>1.5696599999999172E-3</v>
      </c>
      <c r="CZ20" s="28">
        <f>VLOOKUP(CZ6,'Selic - Bacen'!$A:$C,3,0)</f>
        <v>1.5696599999999172E-3</v>
      </c>
      <c r="DA20" s="31">
        <f>VLOOKUP(DA6,'Selic - Bacen'!$A:$C,3,0)</f>
        <v>1.5696599999999172E-3</v>
      </c>
    </row>
    <row r="21" spans="4:105" x14ac:dyDescent="0.2">
      <c r="D21" s="151"/>
      <c r="E21" s="8"/>
      <c r="F21" s="8"/>
      <c r="G21" s="8"/>
      <c r="H21" s="8"/>
      <c r="I21" s="132"/>
      <c r="J21" s="97"/>
      <c r="K21" s="97"/>
      <c r="L21" s="97"/>
      <c r="M21" s="97"/>
      <c r="N21" s="97"/>
      <c r="O21" s="97"/>
      <c r="P21" s="98"/>
      <c r="Q21" s="97"/>
      <c r="R21" s="97"/>
      <c r="S21" s="97"/>
      <c r="T21" s="97"/>
      <c r="U21" s="141"/>
      <c r="V21" s="97"/>
      <c r="W21" s="97"/>
      <c r="X21" s="97"/>
      <c r="Y21" s="97"/>
      <c r="Z21" s="97"/>
      <c r="AA21" s="97"/>
      <c r="AB21" s="98"/>
      <c r="AC21" s="97"/>
      <c r="AD21" s="97"/>
      <c r="AE21" s="97"/>
      <c r="AF21" s="97"/>
      <c r="AG21" s="158"/>
      <c r="AH21" s="97"/>
      <c r="AI21" s="97"/>
      <c r="AJ21" s="97"/>
      <c r="AK21" s="97"/>
      <c r="AL21" s="97"/>
      <c r="AM21" s="97"/>
      <c r="AN21" s="97"/>
      <c r="AO21" s="118"/>
      <c r="AP21" s="119"/>
      <c r="AQ21" s="119"/>
      <c r="AR21" s="119"/>
      <c r="AS21" s="167"/>
      <c r="AT21" s="8"/>
      <c r="AU21" s="8"/>
      <c r="AV21" s="8"/>
      <c r="AW21" s="8"/>
      <c r="AX21" s="8"/>
      <c r="AY21" s="8"/>
      <c r="AZ21" s="9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9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9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9"/>
      <c r="CK21" s="8"/>
      <c r="CL21" s="8"/>
      <c r="CM21" s="8"/>
      <c r="CN21" s="12"/>
      <c r="CO21" s="8"/>
      <c r="CP21" s="8"/>
      <c r="CQ21" s="8"/>
      <c r="CR21" s="8"/>
      <c r="CS21" s="8"/>
      <c r="CT21" s="8"/>
      <c r="CU21" s="8"/>
      <c r="CV21" s="9"/>
      <c r="CW21" s="8"/>
      <c r="CX21" s="8"/>
      <c r="CY21" s="8"/>
      <c r="CZ21" s="8"/>
      <c r="DA21" s="13"/>
    </row>
    <row r="22" spans="4:105" x14ac:dyDescent="0.2">
      <c r="D22" s="151" t="s">
        <v>9</v>
      </c>
      <c r="E22" s="10"/>
      <c r="F22" s="10"/>
      <c r="G22" s="10"/>
      <c r="H22" s="10"/>
      <c r="I22" s="131">
        <f>(H26+I18)*(1+I20/4)</f>
        <v>26445145.048161093</v>
      </c>
      <c r="J22" s="95">
        <f>(I26*(1+J20))+(J18*(1+J20/2))</f>
        <v>74035182.310376599</v>
      </c>
      <c r="K22" s="95">
        <f>(J26*(1+K20))+(K18*(1+K20/2))</f>
        <v>123921664.04761755</v>
      </c>
      <c r="L22" s="95">
        <f t="shared" ref="L22:BW22" si="38">(K26*(1+L20))+(L18*(1+L20/2))</f>
        <v>175044841.71645889</v>
      </c>
      <c r="M22" s="95">
        <f t="shared" si="38"/>
        <v>228903759.76272589</v>
      </c>
      <c r="N22" s="95">
        <f t="shared" si="38"/>
        <v>282123274.89931357</v>
      </c>
      <c r="O22" s="95">
        <f t="shared" si="38"/>
        <v>334923440.13408071</v>
      </c>
      <c r="P22" s="96">
        <f t="shared" si="38"/>
        <v>386952479.41166466</v>
      </c>
      <c r="Q22" s="95">
        <f t="shared" si="38"/>
        <v>440736136.71489489</v>
      </c>
      <c r="R22" s="95">
        <f t="shared" si="38"/>
        <v>494133497.69784021</v>
      </c>
      <c r="S22" s="95">
        <f t="shared" si="38"/>
        <v>547665524.2678721</v>
      </c>
      <c r="T22" s="95">
        <f t="shared" si="38"/>
        <v>601424224.23940659</v>
      </c>
      <c r="U22" s="140">
        <f t="shared" si="38"/>
        <v>650358704.75921583</v>
      </c>
      <c r="V22" s="95">
        <f t="shared" si="38"/>
        <v>689323604.80794144</v>
      </c>
      <c r="W22" s="95">
        <f t="shared" si="38"/>
        <v>727722344.03974509</v>
      </c>
      <c r="X22" s="95">
        <f t="shared" si="38"/>
        <v>767495258.38369143</v>
      </c>
      <c r="Y22" s="95">
        <f t="shared" si="38"/>
        <v>806402893.28648436</v>
      </c>
      <c r="Z22" s="95">
        <f t="shared" si="38"/>
        <v>846437898.50885737</v>
      </c>
      <c r="AA22" s="95">
        <f t="shared" si="38"/>
        <v>887129471.59344316</v>
      </c>
      <c r="AB22" s="96">
        <f t="shared" si="38"/>
        <v>928107260.65272427</v>
      </c>
      <c r="AC22" s="95">
        <f t="shared" si="38"/>
        <v>972634753.92401814</v>
      </c>
      <c r="AD22" s="95">
        <f t="shared" si="38"/>
        <v>1016004166.4302607</v>
      </c>
      <c r="AE22" s="95">
        <f t="shared" si="38"/>
        <v>1057655413.0533799</v>
      </c>
      <c r="AF22" s="95">
        <f t="shared" si="38"/>
        <v>1097965948.3060117</v>
      </c>
      <c r="AG22" s="157">
        <f t="shared" si="38"/>
        <v>1133806792.8819702</v>
      </c>
      <c r="AH22" s="95">
        <f t="shared" si="38"/>
        <v>1158285513.4231322</v>
      </c>
      <c r="AI22" s="95">
        <f t="shared" si="38"/>
        <v>1184995019.6639953</v>
      </c>
      <c r="AJ22" s="95">
        <f t="shared" si="38"/>
        <v>1211397638.7547956</v>
      </c>
      <c r="AK22" s="95">
        <f t="shared" si="38"/>
        <v>1238216273.3918498</v>
      </c>
      <c r="AL22" s="95">
        <f t="shared" si="38"/>
        <v>1265975222.3697956</v>
      </c>
      <c r="AM22" s="95">
        <f t="shared" si="38"/>
        <v>1292542838.0023406</v>
      </c>
      <c r="AN22" s="95">
        <f t="shared" si="38"/>
        <v>1317665739.0338376</v>
      </c>
      <c r="AO22" s="116">
        <f t="shared" si="38"/>
        <v>1344967223.4561577</v>
      </c>
      <c r="AP22" s="117">
        <f t="shared" si="38"/>
        <v>1369900223.8393826</v>
      </c>
      <c r="AQ22" s="117">
        <f t="shared" si="38"/>
        <v>1395456393.6869495</v>
      </c>
      <c r="AR22" s="117">
        <f t="shared" si="38"/>
        <v>1419642716.3825479</v>
      </c>
      <c r="AS22" s="166">
        <f t="shared" si="38"/>
        <v>1442937175.3168294</v>
      </c>
      <c r="AT22" s="10">
        <f t="shared" si="38"/>
        <v>1463488961.8767638</v>
      </c>
      <c r="AU22" s="10">
        <f t="shared" si="38"/>
        <v>1486089041.2215075</v>
      </c>
      <c r="AV22" s="10">
        <f t="shared" si="38"/>
        <v>1508327931.6305351</v>
      </c>
      <c r="AW22" s="10">
        <f t="shared" si="38"/>
        <v>1531993989.4373262</v>
      </c>
      <c r="AX22" s="10">
        <f t="shared" si="38"/>
        <v>1554894829.6704037</v>
      </c>
      <c r="AY22" s="10">
        <f t="shared" si="38"/>
        <v>1577831616.4363613</v>
      </c>
      <c r="AZ22" s="14">
        <f t="shared" si="38"/>
        <v>1600804406.159034</v>
      </c>
      <c r="BA22" s="10">
        <f t="shared" si="38"/>
        <v>1623813255.3508229</v>
      </c>
      <c r="BB22" s="10">
        <f t="shared" si="38"/>
        <v>1646858220.6128342</v>
      </c>
      <c r="BC22" s="10">
        <f t="shared" si="38"/>
        <v>1669939358.6350186</v>
      </c>
      <c r="BD22" s="10">
        <f t="shared" si="38"/>
        <v>1693056726.196311</v>
      </c>
      <c r="BE22" s="177">
        <f>(BD26*(1+BE20))+(BE18*(1+BE20/2))</f>
        <v>1708762658.6759069</v>
      </c>
      <c r="BF22" s="10">
        <f t="shared" si="38"/>
        <v>1710274606.4087133</v>
      </c>
      <c r="BG22" s="10">
        <f t="shared" si="38"/>
        <v>1711788927.3853979</v>
      </c>
      <c r="BH22" s="10">
        <f t="shared" si="38"/>
        <v>1713305625.3311467</v>
      </c>
      <c r="BI22" s="10">
        <f t="shared" si="38"/>
        <v>1714824703.9769931</v>
      </c>
      <c r="BJ22" s="10">
        <f t="shared" si="38"/>
        <v>1716346167.0598266</v>
      </c>
      <c r="BK22" s="10">
        <f t="shared" si="38"/>
        <v>1717870018.322403</v>
      </c>
      <c r="BL22" s="14">
        <f t="shared" si="38"/>
        <v>1719396261.5133519</v>
      </c>
      <c r="BM22" s="10">
        <f t="shared" si="38"/>
        <v>1720924900.387188</v>
      </c>
      <c r="BN22" s="10">
        <f t="shared" si="38"/>
        <v>1722455938.7043188</v>
      </c>
      <c r="BO22" s="10">
        <f t="shared" si="38"/>
        <v>1723989380.2310545</v>
      </c>
      <c r="BP22" s="10">
        <f t="shared" si="38"/>
        <v>1725525228.7396171</v>
      </c>
      <c r="BQ22" s="10">
        <f t="shared" si="38"/>
        <v>1719458500.4323277</v>
      </c>
      <c r="BR22" s="10">
        <f t="shared" si="38"/>
        <v>1705365506.1152451</v>
      </c>
      <c r="BS22" s="10">
        <f t="shared" si="38"/>
        <v>1691250390.5887027</v>
      </c>
      <c r="BT22" s="10">
        <f t="shared" si="38"/>
        <v>1677113119.1299229</v>
      </c>
      <c r="BU22" s="10">
        <f t="shared" si="38"/>
        <v>1662953656.9616251</v>
      </c>
      <c r="BV22" s="10">
        <f t="shared" si="38"/>
        <v>1648771969.2519403</v>
      </c>
      <c r="BW22" s="10">
        <f t="shared" si="38"/>
        <v>1634568021.1143248</v>
      </c>
      <c r="BX22" s="14">
        <f t="shared" ref="BX22:CZ22" si="39">(BW26*(1+BX20))+(BX18*(1+BX20/2))</f>
        <v>1620341777.6074758</v>
      </c>
      <c r="BY22" s="10">
        <f t="shared" si="39"/>
        <v>1606093203.7352438</v>
      </c>
      <c r="BZ22" s="10">
        <f t="shared" si="39"/>
        <v>1591822264.4465475</v>
      </c>
      <c r="CA22" s="10">
        <f t="shared" si="39"/>
        <v>1577528924.6352873</v>
      </c>
      <c r="CB22" s="10">
        <f t="shared" si="39"/>
        <v>1563213149.140259</v>
      </c>
      <c r="CC22" s="10">
        <f t="shared" si="39"/>
        <v>1541109328.2515943</v>
      </c>
      <c r="CD22" s="10">
        <f t="shared" si="39"/>
        <v>1510495778.0989354</v>
      </c>
      <c r="CE22" s="10">
        <f t="shared" si="39"/>
        <v>1479834175.0811439</v>
      </c>
      <c r="CF22" s="10">
        <f t="shared" si="39"/>
        <v>1449124443.7715595</v>
      </c>
      <c r="CG22" s="10">
        <f t="shared" si="39"/>
        <v>1418366508.6251276</v>
      </c>
      <c r="CH22" s="10">
        <f t="shared" si="39"/>
        <v>1387560293.9782138</v>
      </c>
      <c r="CI22" s="10">
        <f t="shared" si="39"/>
        <v>1356705724.0484173</v>
      </c>
      <c r="CJ22" s="14">
        <f t="shared" si="39"/>
        <v>1325802722.9343848</v>
      </c>
      <c r="CK22" s="10">
        <f t="shared" si="39"/>
        <v>1294851214.6156237</v>
      </c>
      <c r="CL22" s="10">
        <f t="shared" si="39"/>
        <v>1263851122.9523149</v>
      </c>
      <c r="CM22" s="10">
        <f t="shared" si="39"/>
        <v>1232802371.6851258</v>
      </c>
      <c r="CN22" s="15">
        <f t="shared" si="39"/>
        <v>1201704884.4350228</v>
      </c>
      <c r="CO22" s="10">
        <f t="shared" si="39"/>
        <v>1154545317.7320995</v>
      </c>
      <c r="CP22" s="10">
        <f t="shared" si="39"/>
        <v>1098343966.6546688</v>
      </c>
      <c r="CQ22" s="10">
        <f t="shared" si="39"/>
        <v>1042054398.5645057</v>
      </c>
      <c r="CR22" s="10">
        <f t="shared" si="39"/>
        <v>985676474.9908942</v>
      </c>
      <c r="CS22" s="10">
        <f t="shared" si="39"/>
        <v>929210057.24576616</v>
      </c>
      <c r="CT22" s="10">
        <f t="shared" si="39"/>
        <v>872655006.42336035</v>
      </c>
      <c r="CU22" s="10">
        <f t="shared" si="39"/>
        <v>816011183.39988065</v>
      </c>
      <c r="CV22" s="14">
        <f t="shared" si="39"/>
        <v>759278448.83315384</v>
      </c>
      <c r="CW22" s="10">
        <f t="shared" si="39"/>
        <v>702456663.16228712</v>
      </c>
      <c r="CX22" s="10">
        <f t="shared" si="39"/>
        <v>645545686.60732424</v>
      </c>
      <c r="CY22" s="10">
        <f t="shared" si="39"/>
        <v>588545379.16890204</v>
      </c>
      <c r="CZ22" s="10">
        <f t="shared" si="39"/>
        <v>531455600.62790614</v>
      </c>
      <c r="DA22" s="32">
        <f>(CZ26*(1+DA20))+(DA18*(1+DA20/2))</f>
        <v>474276210.5451256</v>
      </c>
    </row>
    <row r="23" spans="4:105" x14ac:dyDescent="0.2">
      <c r="D23" s="151"/>
      <c r="E23" s="8"/>
      <c r="F23" s="8"/>
      <c r="G23" s="8"/>
      <c r="H23" s="8"/>
      <c r="I23" s="132"/>
      <c r="J23" s="97"/>
      <c r="K23" s="97"/>
      <c r="L23" s="97"/>
      <c r="M23" s="97"/>
      <c r="N23" s="97"/>
      <c r="O23" s="97"/>
      <c r="P23" s="98"/>
      <c r="Q23" s="97"/>
      <c r="R23" s="97"/>
      <c r="S23" s="97"/>
      <c r="T23" s="97"/>
      <c r="U23" s="141"/>
      <c r="V23" s="97"/>
      <c r="W23" s="97"/>
      <c r="X23" s="97"/>
      <c r="Y23" s="97"/>
      <c r="Z23" s="97"/>
      <c r="AA23" s="97"/>
      <c r="AB23" s="98"/>
      <c r="AC23" s="97"/>
      <c r="AD23" s="97"/>
      <c r="AE23" s="97"/>
      <c r="AF23" s="97"/>
      <c r="AG23" s="158"/>
      <c r="AH23" s="97"/>
      <c r="AI23" s="97"/>
      <c r="AJ23" s="97"/>
      <c r="AK23" s="97"/>
      <c r="AL23" s="97"/>
      <c r="AM23" s="97"/>
      <c r="AN23" s="97"/>
      <c r="AO23" s="118"/>
      <c r="AP23" s="119"/>
      <c r="AQ23" s="119"/>
      <c r="AR23" s="119"/>
      <c r="AS23" s="167"/>
      <c r="AT23" s="8"/>
      <c r="AU23" s="8"/>
      <c r="AV23" s="8"/>
      <c r="AW23" s="8"/>
      <c r="AX23" s="8"/>
      <c r="AY23" s="8"/>
      <c r="AZ23" s="9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9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9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9"/>
      <c r="CK23" s="8"/>
      <c r="CL23" s="8"/>
      <c r="CM23" s="8"/>
      <c r="CN23" s="12"/>
      <c r="CO23" s="8"/>
      <c r="CP23" s="8"/>
      <c r="CQ23" s="8"/>
      <c r="CR23" s="8"/>
      <c r="CS23" s="8"/>
      <c r="CT23" s="8"/>
      <c r="CU23" s="8"/>
      <c r="CV23" s="9"/>
      <c r="CW23" s="8"/>
      <c r="CX23" s="8"/>
      <c r="CY23" s="8"/>
      <c r="CZ23" s="8"/>
      <c r="DA23" s="13"/>
    </row>
    <row r="24" spans="4:105" x14ac:dyDescent="0.2">
      <c r="D24" s="151" t="s">
        <v>10</v>
      </c>
      <c r="E24" s="11"/>
      <c r="F24" s="11"/>
      <c r="G24" s="11"/>
      <c r="H24" s="11"/>
      <c r="I24" s="135">
        <f t="shared" ref="I24:P24" si="40">I28*I8</f>
        <v>0</v>
      </c>
      <c r="J24" s="103">
        <f>J28*J8</f>
        <v>0</v>
      </c>
      <c r="K24" s="103">
        <f t="shared" si="40"/>
        <v>0</v>
      </c>
      <c r="L24" s="103">
        <f t="shared" si="40"/>
        <v>0</v>
      </c>
      <c r="M24" s="103">
        <f t="shared" si="40"/>
        <v>0</v>
      </c>
      <c r="N24" s="103">
        <f t="shared" si="40"/>
        <v>0</v>
      </c>
      <c r="O24" s="103">
        <f t="shared" si="40"/>
        <v>0</v>
      </c>
      <c r="P24" s="104">
        <f t="shared" si="40"/>
        <v>0</v>
      </c>
      <c r="Q24" s="103">
        <f>Q28*Q8</f>
        <v>0</v>
      </c>
      <c r="R24" s="103">
        <f t="shared" ref="R24:T24" si="41">R28*R8</f>
        <v>0</v>
      </c>
      <c r="S24" s="103">
        <f t="shared" si="41"/>
        <v>0</v>
      </c>
      <c r="T24" s="103">
        <f t="shared" si="41"/>
        <v>0</v>
      </c>
      <c r="U24" s="143">
        <f>U28*U8</f>
        <v>8892475.1353511699</v>
      </c>
      <c r="V24" s="103">
        <f t="shared" ref="V24:AB24" si="42">V28*V8</f>
        <v>8643145.0486105606</v>
      </c>
      <c r="W24" s="103">
        <f t="shared" si="42"/>
        <v>8411691.7661817502</v>
      </c>
      <c r="X24" s="103">
        <f t="shared" si="42"/>
        <v>8557129.7018646095</v>
      </c>
      <c r="Y24" s="103">
        <f t="shared" si="42"/>
        <v>8523758.2059211601</v>
      </c>
      <c r="Z24" s="103">
        <f t="shared" si="42"/>
        <v>8582551.4563573115</v>
      </c>
      <c r="AA24" s="103">
        <f t="shared" si="42"/>
        <v>8761876.2040587105</v>
      </c>
      <c r="AB24" s="104">
        <f t="shared" si="42"/>
        <v>8813429.963163903</v>
      </c>
      <c r="AC24" s="103">
        <f>AC28*AC8</f>
        <v>9382633.2931174561</v>
      </c>
      <c r="AD24" s="103">
        <f t="shared" ref="AD24:AF24" si="43">AD28*AD8</f>
        <v>9316839.0890629329</v>
      </c>
      <c r="AE24" s="103">
        <f t="shared" si="43"/>
        <v>8978385.0871351566</v>
      </c>
      <c r="AF24" s="103">
        <f t="shared" si="43"/>
        <v>8511359.4912972208</v>
      </c>
      <c r="AG24" s="160">
        <f>AG28*AG8</f>
        <v>18085326.62961065</v>
      </c>
      <c r="AH24" s="103">
        <f t="shared" ref="AH24:AN24" si="44">AH28*AH8</f>
        <v>17572993.269545458</v>
      </c>
      <c r="AI24" s="103">
        <f t="shared" si="44"/>
        <v>17786495.052474819</v>
      </c>
      <c r="AJ24" s="103">
        <f t="shared" si="44"/>
        <v>18040578.904373031</v>
      </c>
      <c r="AK24" s="103">
        <f t="shared" si="44"/>
        <v>18510896.10927904</v>
      </c>
      <c r="AL24" s="103">
        <f t="shared" si="44"/>
        <v>19026900.358737838</v>
      </c>
      <c r="AM24" s="103">
        <f t="shared" si="44"/>
        <v>19237398.556899827</v>
      </c>
      <c r="AN24" s="103">
        <f t="shared" si="44"/>
        <v>18643575.973975584</v>
      </c>
      <c r="AO24" s="122">
        <f>AO28*AO8</f>
        <v>19332515.406296708</v>
      </c>
      <c r="AP24" s="123">
        <f t="shared" ref="AP24:AR24" si="45">AP28*AP8</f>
        <v>19019794.421207618</v>
      </c>
      <c r="AQ24" s="123">
        <f t="shared" si="45"/>
        <v>18842818.285223514</v>
      </c>
      <c r="AR24" s="123">
        <f t="shared" si="45"/>
        <v>18424680.779939108</v>
      </c>
      <c r="AS24" s="169">
        <f>AS28*AS8</f>
        <v>18103141.568879794</v>
      </c>
      <c r="AT24" s="11">
        <f t="shared" ref="AT24:AZ24" si="46">AT28*AT8</f>
        <v>16792493.407347586</v>
      </c>
      <c r="AU24" s="11">
        <f t="shared" si="46"/>
        <v>17242457.345187224</v>
      </c>
      <c r="AV24" s="11">
        <f t="shared" si="46"/>
        <v>17505576.93961357</v>
      </c>
      <c r="AW24" s="11">
        <f t="shared" si="46"/>
        <v>18306684.710800089</v>
      </c>
      <c r="AX24" s="11">
        <f t="shared" si="46"/>
        <v>18306684.710800089</v>
      </c>
      <c r="AY24" s="11">
        <f t="shared" si="46"/>
        <v>18306684.710800089</v>
      </c>
      <c r="AZ24" s="25">
        <f t="shared" si="46"/>
        <v>18306684.710800089</v>
      </c>
      <c r="BA24" s="11">
        <f>BA28*BA8</f>
        <v>18306684.710800089</v>
      </c>
      <c r="BB24" s="11">
        <f t="shared" ref="BB24:BD24" si="47">BB28*BB8</f>
        <v>18306684.710800089</v>
      </c>
      <c r="BC24" s="11">
        <f t="shared" si="47"/>
        <v>18306684.710800089</v>
      </c>
      <c r="BD24" s="11">
        <f t="shared" si="47"/>
        <v>18306684.710800089</v>
      </c>
      <c r="BE24" s="11">
        <f>BE28*BE8</f>
        <v>32503038.982120045</v>
      </c>
      <c r="BF24" s="11">
        <f t="shared" ref="BF24:BL24" si="48">BF28*BF8</f>
        <v>32503038.982120045</v>
      </c>
      <c r="BG24" s="11">
        <f t="shared" si="48"/>
        <v>32503038.982120045</v>
      </c>
      <c r="BH24" s="11">
        <f t="shared" si="48"/>
        <v>32503038.982120045</v>
      </c>
      <c r="BI24" s="11">
        <f t="shared" si="48"/>
        <v>32503038.982120045</v>
      </c>
      <c r="BJ24" s="11">
        <f t="shared" si="48"/>
        <v>32503038.982120045</v>
      </c>
      <c r="BK24" s="11">
        <f t="shared" si="48"/>
        <v>32503038.982120045</v>
      </c>
      <c r="BL24" s="25">
        <f t="shared" si="48"/>
        <v>32503038.982120045</v>
      </c>
      <c r="BM24" s="11">
        <f>BM28*BM8</f>
        <v>32503038.982120045</v>
      </c>
      <c r="BN24" s="11">
        <f t="shared" ref="BN24:BP24" si="49">BN28*BN8</f>
        <v>32503038.982120045</v>
      </c>
      <c r="BO24" s="11">
        <f t="shared" si="49"/>
        <v>32503038.982120045</v>
      </c>
      <c r="BP24" s="11">
        <f t="shared" si="49"/>
        <v>32503038.982120045</v>
      </c>
      <c r="BQ24" s="11">
        <f>BQ28*BQ8</f>
        <v>40507218.450813852</v>
      </c>
      <c r="BR24" s="11">
        <f t="shared" ref="BR24:BX24" si="50">BR28*BR8</f>
        <v>40507218.450813852</v>
      </c>
      <c r="BS24" s="11">
        <f t="shared" si="50"/>
        <v>40507218.450813852</v>
      </c>
      <c r="BT24" s="11">
        <f t="shared" si="50"/>
        <v>40507218.450813852</v>
      </c>
      <c r="BU24" s="11">
        <f t="shared" si="50"/>
        <v>40507218.450813852</v>
      </c>
      <c r="BV24" s="11">
        <f t="shared" si="50"/>
        <v>40507218.450813852</v>
      </c>
      <c r="BW24" s="11">
        <f t="shared" si="50"/>
        <v>40507218.450813852</v>
      </c>
      <c r="BX24" s="25">
        <f t="shared" si="50"/>
        <v>40507218.450813852</v>
      </c>
      <c r="BY24" s="11">
        <f>BY28*BY8</f>
        <v>40507218.450813852</v>
      </c>
      <c r="BZ24" s="11">
        <f t="shared" ref="BZ24:CB24" si="51">BZ28*BZ8</f>
        <v>40507218.450813852</v>
      </c>
      <c r="CA24" s="11">
        <f t="shared" si="51"/>
        <v>40507218.450813852</v>
      </c>
      <c r="CB24" s="11">
        <f t="shared" si="51"/>
        <v>40507218.450813852</v>
      </c>
      <c r="CC24" s="11">
        <f>CC28*CC8</f>
        <v>48968970.158127032</v>
      </c>
      <c r="CD24" s="11">
        <f t="shared" ref="CD24:CJ24" si="52">CD28*CD8</f>
        <v>48968970.158127032</v>
      </c>
      <c r="CE24" s="11">
        <f t="shared" si="52"/>
        <v>48968970.158127032</v>
      </c>
      <c r="CF24" s="11">
        <f t="shared" si="52"/>
        <v>48968970.158127032</v>
      </c>
      <c r="CG24" s="11">
        <f t="shared" si="52"/>
        <v>48968970.158127032</v>
      </c>
      <c r="CH24" s="11">
        <f t="shared" si="52"/>
        <v>48968970.158127032</v>
      </c>
      <c r="CI24" s="11">
        <f t="shared" si="52"/>
        <v>48968970.158127032</v>
      </c>
      <c r="CJ24" s="25">
        <f t="shared" si="52"/>
        <v>48968970.158127032</v>
      </c>
      <c r="CK24" s="11">
        <f>CK28*CK8</f>
        <v>48968970.158127032</v>
      </c>
      <c r="CL24" s="11">
        <f t="shared" ref="CL24:CN24" si="53">CL28*CL8</f>
        <v>48968970.158127032</v>
      </c>
      <c r="CM24" s="11">
        <f t="shared" si="53"/>
        <v>48968970.158127032</v>
      </c>
      <c r="CN24" s="26">
        <f t="shared" si="53"/>
        <v>48968970.158127032</v>
      </c>
      <c r="CO24" s="11">
        <f>CO28*CO8</f>
        <v>57922675.773607321</v>
      </c>
      <c r="CP24" s="11">
        <f t="shared" ref="CP24:CV24" si="54">CP28*CP8</f>
        <v>57922675.773607321</v>
      </c>
      <c r="CQ24" s="11">
        <f t="shared" si="54"/>
        <v>57922675.773607321</v>
      </c>
      <c r="CR24" s="11">
        <f t="shared" si="54"/>
        <v>57922675.773607321</v>
      </c>
      <c r="CS24" s="11">
        <f t="shared" si="54"/>
        <v>57922675.773607321</v>
      </c>
      <c r="CT24" s="11">
        <f t="shared" si="54"/>
        <v>57922675.773607321</v>
      </c>
      <c r="CU24" s="11">
        <f t="shared" si="54"/>
        <v>57922675.773607321</v>
      </c>
      <c r="CV24" s="25">
        <f t="shared" si="54"/>
        <v>57922675.773607321</v>
      </c>
      <c r="CW24" s="11">
        <f>CW28*CW8</f>
        <v>57922675.773607321</v>
      </c>
      <c r="CX24" s="11">
        <f t="shared" ref="CX24:CZ24" si="55">CX28*CX8</f>
        <v>57922675.773607321</v>
      </c>
      <c r="CY24" s="11">
        <f t="shared" si="55"/>
        <v>57922675.773607321</v>
      </c>
      <c r="CZ24" s="11">
        <f t="shared" si="55"/>
        <v>57922675.773607321</v>
      </c>
      <c r="DA24" s="27">
        <f>DA28*DA8</f>
        <v>0</v>
      </c>
    </row>
    <row r="25" spans="4:105" ht="13.5" thickBot="1" x14ac:dyDescent="0.25">
      <c r="D25" s="151"/>
      <c r="E25" s="8"/>
      <c r="F25" s="8"/>
      <c r="G25" s="8"/>
      <c r="H25" s="8"/>
      <c r="I25" s="132"/>
      <c r="J25" s="97"/>
      <c r="K25" s="97"/>
      <c r="L25" s="97"/>
      <c r="M25" s="97"/>
      <c r="N25" s="97"/>
      <c r="O25" s="97"/>
      <c r="P25" s="98"/>
      <c r="Q25" s="97"/>
      <c r="R25" s="97"/>
      <c r="S25" s="97"/>
      <c r="T25" s="97"/>
      <c r="U25" s="141"/>
      <c r="V25" s="97"/>
      <c r="W25" s="97"/>
      <c r="X25" s="97"/>
      <c r="Y25" s="97"/>
      <c r="Z25" s="97"/>
      <c r="AA25" s="97"/>
      <c r="AB25" s="98"/>
      <c r="AC25" s="97"/>
      <c r="AD25" s="97"/>
      <c r="AE25" s="97"/>
      <c r="AF25" s="97"/>
      <c r="AG25" s="158"/>
      <c r="AH25" s="97"/>
      <c r="AI25" s="97"/>
      <c r="AJ25" s="97"/>
      <c r="AK25" s="97"/>
      <c r="AL25" s="97"/>
      <c r="AM25" s="97"/>
      <c r="AN25" s="97"/>
      <c r="AO25" s="118"/>
      <c r="AP25" s="119"/>
      <c r="AQ25" s="119"/>
      <c r="AR25" s="119"/>
      <c r="AS25" s="167"/>
      <c r="AT25" s="8"/>
      <c r="AU25" s="8"/>
      <c r="AV25" s="8"/>
      <c r="AW25" s="8"/>
      <c r="AX25" s="8"/>
      <c r="AY25" s="8"/>
      <c r="AZ25" s="9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9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9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9"/>
      <c r="CK25" s="8"/>
      <c r="CL25" s="8"/>
      <c r="CM25" s="8"/>
      <c r="CN25" s="12"/>
      <c r="CO25" s="8"/>
      <c r="CP25" s="8"/>
      <c r="CQ25" s="8"/>
      <c r="CR25" s="8"/>
      <c r="CS25" s="8"/>
      <c r="CT25" s="8"/>
      <c r="CU25" s="8"/>
      <c r="CV25" s="9"/>
      <c r="CW25" s="8"/>
      <c r="CX25" s="8"/>
      <c r="CY25" s="8"/>
      <c r="CZ25" s="8"/>
      <c r="DA25" s="13"/>
    </row>
    <row r="26" spans="4:105" ht="13.5" thickBot="1" x14ac:dyDescent="0.25">
      <c r="D26" s="151" t="s">
        <v>11</v>
      </c>
      <c r="E26" s="11"/>
      <c r="F26" s="11"/>
      <c r="G26" s="11"/>
      <c r="H26" s="11"/>
      <c r="I26" s="135">
        <f>I22-I24</f>
        <v>26445145.048161093</v>
      </c>
      <c r="J26" s="103">
        <f>J22-J24</f>
        <v>74035182.310376599</v>
      </c>
      <c r="K26" s="103">
        <f>K22-K24</f>
        <v>123921664.04761755</v>
      </c>
      <c r="L26" s="103">
        <f t="shared" ref="L26:P26" si="56">L22-L24</f>
        <v>175044841.71645889</v>
      </c>
      <c r="M26" s="103">
        <f t="shared" si="56"/>
        <v>228903759.76272589</v>
      </c>
      <c r="N26" s="103">
        <f t="shared" si="56"/>
        <v>282123274.89931357</v>
      </c>
      <c r="O26" s="103">
        <f t="shared" si="56"/>
        <v>334923440.13408071</v>
      </c>
      <c r="P26" s="104">
        <f t="shared" si="56"/>
        <v>386952479.41166466</v>
      </c>
      <c r="Q26" s="103">
        <f>Q22-Q24</f>
        <v>440736136.71489489</v>
      </c>
      <c r="R26" s="103">
        <f t="shared" ref="R26:AA26" si="57">R22-R24</f>
        <v>494133497.69784021</v>
      </c>
      <c r="S26" s="103">
        <f t="shared" si="57"/>
        <v>547665524.2678721</v>
      </c>
      <c r="T26" s="103">
        <f t="shared" si="57"/>
        <v>601424224.23940659</v>
      </c>
      <c r="U26" s="143">
        <f t="shared" si="57"/>
        <v>641466229.62386465</v>
      </c>
      <c r="V26" s="103">
        <f t="shared" si="57"/>
        <v>680680459.75933087</v>
      </c>
      <c r="W26" s="103">
        <f t="shared" si="57"/>
        <v>719310652.27356339</v>
      </c>
      <c r="X26" s="103">
        <f t="shared" si="57"/>
        <v>758938128.68182683</v>
      </c>
      <c r="Y26" s="103">
        <f t="shared" si="57"/>
        <v>797879135.08056319</v>
      </c>
      <c r="Z26" s="103">
        <f t="shared" si="57"/>
        <v>837855347.05250001</v>
      </c>
      <c r="AA26" s="103">
        <f t="shared" si="57"/>
        <v>878367595.38938439</v>
      </c>
      <c r="AB26" s="104">
        <f>AB22-AB24</f>
        <v>919293830.68956041</v>
      </c>
      <c r="AC26" s="103">
        <f>AC22-AC24</f>
        <v>963252120.63090074</v>
      </c>
      <c r="AD26" s="103">
        <f t="shared" ref="AD26:AN26" si="58">AD22-AD24</f>
        <v>1006687327.3411977</v>
      </c>
      <c r="AE26" s="103">
        <f t="shared" si="58"/>
        <v>1048677027.9662447</v>
      </c>
      <c r="AF26" s="103">
        <f t="shared" si="58"/>
        <v>1089454588.8147144</v>
      </c>
      <c r="AG26" s="160">
        <f t="shared" si="58"/>
        <v>1115721466.2523596</v>
      </c>
      <c r="AH26" s="103">
        <f t="shared" si="58"/>
        <v>1140712520.1535866</v>
      </c>
      <c r="AI26" s="103">
        <f t="shared" si="58"/>
        <v>1167208524.6115205</v>
      </c>
      <c r="AJ26" s="103">
        <f t="shared" si="58"/>
        <v>1193357059.8504226</v>
      </c>
      <c r="AK26" s="103">
        <f t="shared" si="58"/>
        <v>1219705377.2825706</v>
      </c>
      <c r="AL26" s="103">
        <f t="shared" si="58"/>
        <v>1246948322.0110576</v>
      </c>
      <c r="AM26" s="103">
        <f t="shared" si="58"/>
        <v>1273305439.4454408</v>
      </c>
      <c r="AN26" s="103">
        <f t="shared" si="58"/>
        <v>1299022163.0598619</v>
      </c>
      <c r="AO26" s="122">
        <f>AO22-AO24</f>
        <v>1325634708.049861</v>
      </c>
      <c r="AP26" s="123">
        <f t="shared" ref="AP26:AZ26" si="59">AP22-AP24</f>
        <v>1350880429.418175</v>
      </c>
      <c r="AQ26" s="123">
        <f t="shared" si="59"/>
        <v>1376613575.401726</v>
      </c>
      <c r="AR26" s="117">
        <f t="shared" si="59"/>
        <v>1401218035.6026087</v>
      </c>
      <c r="AS26" s="173">
        <f t="shared" si="59"/>
        <v>1424834033.7479496</v>
      </c>
      <c r="AT26" s="11">
        <f t="shared" si="59"/>
        <v>1446696468.4694161</v>
      </c>
      <c r="AU26" s="11">
        <f t="shared" si="59"/>
        <v>1468846583.8763204</v>
      </c>
      <c r="AV26" s="11">
        <f t="shared" si="59"/>
        <v>1490822354.6909215</v>
      </c>
      <c r="AW26" s="11">
        <f t="shared" si="59"/>
        <v>1513687304.726526</v>
      </c>
      <c r="AX26" s="11">
        <f t="shared" si="59"/>
        <v>1536588144.9596035</v>
      </c>
      <c r="AY26" s="11">
        <f t="shared" si="59"/>
        <v>1559524931.7255611</v>
      </c>
      <c r="AZ26" s="14">
        <f t="shared" si="59"/>
        <v>1582497721.4482338</v>
      </c>
      <c r="BA26" s="10">
        <f>BA22-BA24</f>
        <v>1605506570.6400228</v>
      </c>
      <c r="BB26" s="11">
        <f t="shared" ref="BB26:BL26" si="60">BB22-BB24</f>
        <v>1628551535.902034</v>
      </c>
      <c r="BC26" s="11">
        <f t="shared" si="60"/>
        <v>1651632673.9242184</v>
      </c>
      <c r="BD26" s="11">
        <f t="shared" si="60"/>
        <v>1674750041.4855108</v>
      </c>
      <c r="BE26" s="11">
        <f t="shared" si="60"/>
        <v>1676259619.6937869</v>
      </c>
      <c r="BF26" s="11">
        <f t="shared" si="60"/>
        <v>1677771567.4265933</v>
      </c>
      <c r="BG26" s="11">
        <f t="shared" si="60"/>
        <v>1679285888.4032779</v>
      </c>
      <c r="BH26" s="11">
        <f t="shared" si="60"/>
        <v>1680802586.3490267</v>
      </c>
      <c r="BI26" s="11">
        <f t="shared" si="60"/>
        <v>1682321664.994873</v>
      </c>
      <c r="BJ26" s="11">
        <f t="shared" si="60"/>
        <v>1683843128.0777066</v>
      </c>
      <c r="BK26" s="11">
        <f t="shared" si="60"/>
        <v>1685366979.3402829</v>
      </c>
      <c r="BL26" s="25">
        <f t="shared" si="60"/>
        <v>1686893222.5312319</v>
      </c>
      <c r="BM26" s="11">
        <f>BM22-BM24</f>
        <v>1688421861.4050679</v>
      </c>
      <c r="BN26" s="11">
        <f t="shared" ref="BN26:BX26" si="61">BN22-BN24</f>
        <v>1689952899.7221987</v>
      </c>
      <c r="BO26" s="11">
        <f t="shared" si="61"/>
        <v>1691486341.2489345</v>
      </c>
      <c r="BP26" s="11">
        <f t="shared" si="61"/>
        <v>1693022189.7574971</v>
      </c>
      <c r="BQ26" s="11">
        <f t="shared" si="61"/>
        <v>1678951281.981514</v>
      </c>
      <c r="BR26" s="11">
        <f t="shared" si="61"/>
        <v>1664858287.6644313</v>
      </c>
      <c r="BS26" s="11">
        <f t="shared" si="61"/>
        <v>1650743172.1378889</v>
      </c>
      <c r="BT26" s="11">
        <f t="shared" si="61"/>
        <v>1636605900.6791091</v>
      </c>
      <c r="BU26" s="11">
        <f t="shared" si="61"/>
        <v>1622446438.5108113</v>
      </c>
      <c r="BV26" s="11">
        <f t="shared" si="61"/>
        <v>1608264750.8011265</v>
      </c>
      <c r="BW26" s="11">
        <f t="shared" si="61"/>
        <v>1594060802.663511</v>
      </c>
      <c r="BX26" s="25">
        <f t="shared" si="61"/>
        <v>1579834559.156662</v>
      </c>
      <c r="BY26" s="11">
        <f>BY22-BY24</f>
        <v>1565585985.28443</v>
      </c>
      <c r="BZ26" s="11">
        <f t="shared" ref="BZ26:CJ26" si="62">BZ22-BZ24</f>
        <v>1551315045.9957337</v>
      </c>
      <c r="CA26" s="11">
        <f t="shared" si="62"/>
        <v>1537021706.1844735</v>
      </c>
      <c r="CB26" s="11">
        <f t="shared" si="62"/>
        <v>1522705930.6894453</v>
      </c>
      <c r="CC26" s="11">
        <f t="shared" si="62"/>
        <v>1492140358.0934672</v>
      </c>
      <c r="CD26" s="11">
        <f t="shared" si="62"/>
        <v>1461526807.9408083</v>
      </c>
      <c r="CE26" s="11">
        <f t="shared" si="62"/>
        <v>1430865204.9230168</v>
      </c>
      <c r="CF26" s="11">
        <f t="shared" si="62"/>
        <v>1400155473.6134324</v>
      </c>
      <c r="CG26" s="11">
        <f t="shared" si="62"/>
        <v>1369397538.4670005</v>
      </c>
      <c r="CH26" s="11">
        <f t="shared" si="62"/>
        <v>1338591323.8200867</v>
      </c>
      <c r="CI26" s="11">
        <f t="shared" si="62"/>
        <v>1307736753.8902903</v>
      </c>
      <c r="CJ26" s="25">
        <f t="shared" si="62"/>
        <v>1276833752.7762578</v>
      </c>
      <c r="CK26" s="11">
        <f>CK22-CK24</f>
        <v>1245882244.4574966</v>
      </c>
      <c r="CL26" s="11">
        <f t="shared" ref="CL26:CV26" si="63">CL22-CL24</f>
        <v>1214882152.7941878</v>
      </c>
      <c r="CM26" s="11">
        <f t="shared" si="63"/>
        <v>1183833401.5269988</v>
      </c>
      <c r="CN26" s="26">
        <f t="shared" si="63"/>
        <v>1152735914.2768958</v>
      </c>
      <c r="CO26" s="11">
        <f t="shared" si="63"/>
        <v>1096622641.9584923</v>
      </c>
      <c r="CP26" s="11">
        <f t="shared" si="63"/>
        <v>1040421290.8810614</v>
      </c>
      <c r="CQ26" s="11">
        <f t="shared" si="63"/>
        <v>984131722.79089832</v>
      </c>
      <c r="CR26" s="11">
        <f t="shared" si="63"/>
        <v>927753799.21728683</v>
      </c>
      <c r="CS26" s="11">
        <f t="shared" si="63"/>
        <v>871287381.47215879</v>
      </c>
      <c r="CT26" s="11">
        <f t="shared" si="63"/>
        <v>814732330.64975297</v>
      </c>
      <c r="CU26" s="11">
        <f t="shared" si="63"/>
        <v>758088507.62627327</v>
      </c>
      <c r="CV26" s="25">
        <f t="shared" si="63"/>
        <v>701355773.05954647</v>
      </c>
      <c r="CW26" s="11">
        <f>CW22-CW24</f>
        <v>644533987.38867974</v>
      </c>
      <c r="CX26" s="11">
        <f t="shared" ref="CX26:CZ26" si="64">CX22-CX24</f>
        <v>587623010.83371687</v>
      </c>
      <c r="CY26" s="11">
        <f t="shared" si="64"/>
        <v>530622703.39529473</v>
      </c>
      <c r="CZ26" s="11">
        <f t="shared" si="64"/>
        <v>473532924.85429883</v>
      </c>
      <c r="DA26" s="33">
        <f>DA22-DA24</f>
        <v>474276210.5451256</v>
      </c>
    </row>
    <row r="27" spans="4:105" x14ac:dyDescent="0.2">
      <c r="D27" s="151"/>
      <c r="E27" s="8"/>
      <c r="F27" s="8"/>
      <c r="G27" s="8"/>
      <c r="H27" s="8"/>
      <c r="I27" s="132"/>
      <c r="J27" s="97"/>
      <c r="K27" s="97"/>
      <c r="L27" s="97"/>
      <c r="M27" s="97"/>
      <c r="N27" s="97"/>
      <c r="O27" s="97"/>
      <c r="P27" s="98"/>
      <c r="Q27" s="97"/>
      <c r="R27" s="97"/>
      <c r="S27" s="97"/>
      <c r="T27" s="97"/>
      <c r="U27" s="141"/>
      <c r="V27" s="97"/>
      <c r="W27" s="97"/>
      <c r="X27" s="97"/>
      <c r="Y27" s="97"/>
      <c r="Z27" s="97"/>
      <c r="AA27" s="97"/>
      <c r="AB27" s="98"/>
      <c r="AC27" s="97"/>
      <c r="AD27" s="97"/>
      <c r="AE27" s="97"/>
      <c r="AF27" s="97"/>
      <c r="AG27" s="158"/>
      <c r="AH27" s="97"/>
      <c r="AI27" s="97"/>
      <c r="AJ27" s="97"/>
      <c r="AK27" s="97"/>
      <c r="AL27" s="97"/>
      <c r="AM27" s="97"/>
      <c r="AN27" s="97"/>
      <c r="AO27" s="118"/>
      <c r="AP27" s="119"/>
      <c r="AQ27" s="119"/>
      <c r="AR27" s="119"/>
      <c r="AS27" s="167"/>
      <c r="AT27" s="8"/>
      <c r="AU27" s="8"/>
      <c r="AV27" s="8"/>
      <c r="AW27" s="8"/>
      <c r="AX27" s="8"/>
      <c r="AY27" s="8"/>
      <c r="AZ27" s="9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9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9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9"/>
      <c r="CK27" s="8"/>
      <c r="CL27" s="8"/>
      <c r="CM27" s="8"/>
      <c r="CN27" s="12"/>
      <c r="CO27" s="8"/>
      <c r="CP27" s="8"/>
      <c r="CQ27" s="8"/>
      <c r="CR27" s="8"/>
      <c r="CS27" s="8"/>
      <c r="CT27" s="8"/>
      <c r="CU27" s="8"/>
      <c r="CV27" s="9"/>
      <c r="CW27" s="8"/>
      <c r="CX27" s="8"/>
      <c r="CY27" s="8"/>
      <c r="CZ27" s="8"/>
      <c r="DA27" s="13"/>
    </row>
    <row r="28" spans="4:105" x14ac:dyDescent="0.2">
      <c r="D28" s="151" t="s">
        <v>12</v>
      </c>
      <c r="E28" s="17"/>
      <c r="F28" s="17"/>
      <c r="G28" s="17"/>
      <c r="H28" s="17"/>
      <c r="I28" s="148">
        <v>0</v>
      </c>
      <c r="J28" s="99">
        <v>0</v>
      </c>
      <c r="K28" s="99">
        <v>0</v>
      </c>
      <c r="L28" s="99">
        <v>0</v>
      </c>
      <c r="M28" s="99">
        <v>0</v>
      </c>
      <c r="N28" s="99">
        <v>0</v>
      </c>
      <c r="O28" s="99">
        <v>0</v>
      </c>
      <c r="P28" s="100">
        <v>0</v>
      </c>
      <c r="Q28" s="99">
        <f t="shared" ref="Q28:S28" si="65">P28</f>
        <v>0</v>
      </c>
      <c r="R28" s="99">
        <f t="shared" si="65"/>
        <v>0</v>
      </c>
      <c r="S28" s="99">
        <f t="shared" si="65"/>
        <v>0</v>
      </c>
      <c r="T28" s="99">
        <f>S28</f>
        <v>0</v>
      </c>
      <c r="U28" s="145">
        <v>0.11658734730589021</v>
      </c>
      <c r="V28" s="99">
        <f>U28</f>
        <v>0.11658734730589021</v>
      </c>
      <c r="W28" s="99">
        <f t="shared" ref="W28:AE28" si="66">V28</f>
        <v>0.11658734730589021</v>
      </c>
      <c r="X28" s="99">
        <f t="shared" si="66"/>
        <v>0.11658734730589021</v>
      </c>
      <c r="Y28" s="99">
        <f t="shared" si="66"/>
        <v>0.11658734730589021</v>
      </c>
      <c r="Z28" s="99">
        <f t="shared" si="66"/>
        <v>0.11658734730589021</v>
      </c>
      <c r="AA28" s="99">
        <f t="shared" si="66"/>
        <v>0.11658734730589021</v>
      </c>
      <c r="AB28" s="99">
        <f t="shared" si="66"/>
        <v>0.11658734730589021</v>
      </c>
      <c r="AC28" s="99">
        <f t="shared" si="66"/>
        <v>0.11658734730589021</v>
      </c>
      <c r="AD28" s="99">
        <f t="shared" si="66"/>
        <v>0.11658734730589021</v>
      </c>
      <c r="AE28" s="99">
        <f t="shared" si="66"/>
        <v>0.11658734730589021</v>
      </c>
      <c r="AF28" s="99">
        <f>AE28</f>
        <v>0.11658734730589021</v>
      </c>
      <c r="AG28" s="159">
        <v>0.23798310493391125</v>
      </c>
      <c r="AH28" s="99">
        <f>AG28</f>
        <v>0.23798310493391125</v>
      </c>
      <c r="AI28" s="99">
        <f t="shared" ref="AI28:AQ28" si="67">AH28</f>
        <v>0.23798310493391125</v>
      </c>
      <c r="AJ28" s="99">
        <f t="shared" si="67"/>
        <v>0.23798310493391125</v>
      </c>
      <c r="AK28" s="99">
        <f t="shared" si="67"/>
        <v>0.23798310493391125</v>
      </c>
      <c r="AL28" s="99">
        <f t="shared" si="67"/>
        <v>0.23798310493391125</v>
      </c>
      <c r="AM28" s="99">
        <f t="shared" si="67"/>
        <v>0.23798310493391125</v>
      </c>
      <c r="AN28" s="99">
        <f t="shared" si="67"/>
        <v>0.23798310493391125</v>
      </c>
      <c r="AO28" s="120">
        <f t="shared" si="67"/>
        <v>0.23798310493391125</v>
      </c>
      <c r="AP28" s="121">
        <f t="shared" si="67"/>
        <v>0.23798310493391125</v>
      </c>
      <c r="AQ28" s="121">
        <f t="shared" si="67"/>
        <v>0.23798310493391125</v>
      </c>
      <c r="AR28" s="121">
        <f>AQ28</f>
        <v>0.23798310493391125</v>
      </c>
      <c r="AS28" s="181">
        <f>AR28</f>
        <v>0.23798310493391125</v>
      </c>
      <c r="AT28" s="18">
        <f>AS28</f>
        <v>0.23798310493391125</v>
      </c>
      <c r="AU28" s="18">
        <f t="shared" ref="AU28:BC28" si="68">AT28</f>
        <v>0.23798310493391125</v>
      </c>
      <c r="AV28" s="18">
        <f t="shared" si="68"/>
        <v>0.23798310493391125</v>
      </c>
      <c r="AW28" s="18">
        <f t="shared" si="68"/>
        <v>0.23798310493391125</v>
      </c>
      <c r="AX28" s="18">
        <f t="shared" si="68"/>
        <v>0.23798310493391125</v>
      </c>
      <c r="AY28" s="18">
        <f t="shared" si="68"/>
        <v>0.23798310493391125</v>
      </c>
      <c r="AZ28" s="19">
        <f t="shared" si="68"/>
        <v>0.23798310493391125</v>
      </c>
      <c r="BA28" s="18">
        <f t="shared" si="68"/>
        <v>0.23798310493391125</v>
      </c>
      <c r="BB28" s="18">
        <f t="shared" si="68"/>
        <v>0.23798310493391125</v>
      </c>
      <c r="BC28" s="18">
        <f t="shared" si="68"/>
        <v>0.23798310493391125</v>
      </c>
      <c r="BD28" s="18">
        <f>BC28</f>
        <v>0.23798310493391125</v>
      </c>
      <c r="BE28" s="34">
        <v>0.42253276652486899</v>
      </c>
      <c r="BF28" s="18">
        <f>BE28</f>
        <v>0.42253276652486899</v>
      </c>
      <c r="BG28" s="18">
        <f t="shared" ref="BG28:BO28" si="69">BF28</f>
        <v>0.42253276652486899</v>
      </c>
      <c r="BH28" s="18">
        <f t="shared" si="69"/>
        <v>0.42253276652486899</v>
      </c>
      <c r="BI28" s="18">
        <f t="shared" si="69"/>
        <v>0.42253276652486899</v>
      </c>
      <c r="BJ28" s="18">
        <f t="shared" si="69"/>
        <v>0.42253276652486899</v>
      </c>
      <c r="BK28" s="18">
        <f t="shared" si="69"/>
        <v>0.42253276652486899</v>
      </c>
      <c r="BL28" s="19">
        <f t="shared" si="69"/>
        <v>0.42253276652486899</v>
      </c>
      <c r="BM28" s="18">
        <f t="shared" si="69"/>
        <v>0.42253276652486899</v>
      </c>
      <c r="BN28" s="18">
        <f t="shared" si="69"/>
        <v>0.42253276652486899</v>
      </c>
      <c r="BO28" s="18">
        <f t="shared" si="69"/>
        <v>0.42253276652486899</v>
      </c>
      <c r="BP28" s="18">
        <f>BO28</f>
        <v>0.42253276652486899</v>
      </c>
      <c r="BQ28" s="34">
        <v>0.52658543976964489</v>
      </c>
      <c r="BR28" s="18">
        <f>BQ28</f>
        <v>0.52658543976964489</v>
      </c>
      <c r="BS28" s="18">
        <f t="shared" ref="BS28:CA28" si="70">BR28</f>
        <v>0.52658543976964489</v>
      </c>
      <c r="BT28" s="18">
        <f t="shared" si="70"/>
        <v>0.52658543976964489</v>
      </c>
      <c r="BU28" s="18">
        <f t="shared" si="70"/>
        <v>0.52658543976964489</v>
      </c>
      <c r="BV28" s="18">
        <f t="shared" si="70"/>
        <v>0.52658543976964489</v>
      </c>
      <c r="BW28" s="18">
        <f t="shared" si="70"/>
        <v>0.52658543976964489</v>
      </c>
      <c r="BX28" s="19">
        <f t="shared" si="70"/>
        <v>0.52658543976964489</v>
      </c>
      <c r="BY28" s="18">
        <f t="shared" si="70"/>
        <v>0.52658543976964489</v>
      </c>
      <c r="BZ28" s="18">
        <f t="shared" si="70"/>
        <v>0.52658543976964489</v>
      </c>
      <c r="CA28" s="18">
        <f t="shared" si="70"/>
        <v>0.52658543976964489</v>
      </c>
      <c r="CB28" s="18">
        <f>CA28</f>
        <v>0.52658543976964489</v>
      </c>
      <c r="CC28" s="34">
        <v>0.63658645722848572</v>
      </c>
      <c r="CD28" s="18">
        <f>CC28</f>
        <v>0.63658645722848572</v>
      </c>
      <c r="CE28" s="18">
        <f t="shared" ref="CE28:CM28" si="71">CD28</f>
        <v>0.63658645722848572</v>
      </c>
      <c r="CF28" s="18">
        <f t="shared" si="71"/>
        <v>0.63658645722848572</v>
      </c>
      <c r="CG28" s="18">
        <f t="shared" si="71"/>
        <v>0.63658645722848572</v>
      </c>
      <c r="CH28" s="18">
        <f t="shared" si="71"/>
        <v>0.63658645722848572</v>
      </c>
      <c r="CI28" s="18">
        <f t="shared" si="71"/>
        <v>0.63658645722848572</v>
      </c>
      <c r="CJ28" s="19">
        <f t="shared" si="71"/>
        <v>0.63658645722848572</v>
      </c>
      <c r="CK28" s="18">
        <f t="shared" si="71"/>
        <v>0.63658645722848572</v>
      </c>
      <c r="CL28" s="18">
        <f t="shared" si="71"/>
        <v>0.63658645722848572</v>
      </c>
      <c r="CM28" s="18">
        <f t="shared" si="71"/>
        <v>0.63658645722848572</v>
      </c>
      <c r="CN28" s="20">
        <f>CM28</f>
        <v>0.63658645722848572</v>
      </c>
      <c r="CO28" s="34">
        <v>0.75298277347569265</v>
      </c>
      <c r="CP28" s="18">
        <f>CO28</f>
        <v>0.75298277347569265</v>
      </c>
      <c r="CQ28" s="18">
        <f t="shared" ref="CQ28:CY28" si="72">CP28</f>
        <v>0.75298277347569265</v>
      </c>
      <c r="CR28" s="18">
        <f t="shared" si="72"/>
        <v>0.75298277347569265</v>
      </c>
      <c r="CS28" s="18">
        <f t="shared" si="72"/>
        <v>0.75298277347569265</v>
      </c>
      <c r="CT28" s="18">
        <f t="shared" si="72"/>
        <v>0.75298277347569265</v>
      </c>
      <c r="CU28" s="18">
        <f t="shared" si="72"/>
        <v>0.75298277347569265</v>
      </c>
      <c r="CV28" s="19">
        <f t="shared" si="72"/>
        <v>0.75298277347569265</v>
      </c>
      <c r="CW28" s="18">
        <f t="shared" si="72"/>
        <v>0.75298277347569265</v>
      </c>
      <c r="CX28" s="18">
        <f t="shared" si="72"/>
        <v>0.75298277347569265</v>
      </c>
      <c r="CY28" s="18">
        <f t="shared" si="72"/>
        <v>0.75298277347569265</v>
      </c>
      <c r="CZ28" s="18">
        <f>CY28</f>
        <v>0.75298277347569265</v>
      </c>
      <c r="DA28" s="13"/>
    </row>
    <row r="29" spans="4:105" x14ac:dyDescent="0.2">
      <c r="D29" s="151"/>
      <c r="E29" s="8"/>
      <c r="F29" s="8"/>
      <c r="G29" s="8"/>
      <c r="H29" s="8"/>
      <c r="I29" s="132"/>
      <c r="J29" s="97"/>
      <c r="K29" s="97"/>
      <c r="L29" s="97"/>
      <c r="M29" s="97"/>
      <c r="N29" s="97"/>
      <c r="O29" s="97"/>
      <c r="P29" s="98"/>
      <c r="Q29" s="97"/>
      <c r="R29" s="97"/>
      <c r="S29" s="97"/>
      <c r="T29" s="97"/>
      <c r="U29" s="141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158"/>
      <c r="AH29" s="97"/>
      <c r="AI29" s="97"/>
      <c r="AJ29" s="97"/>
      <c r="AK29" s="97"/>
      <c r="AL29" s="97"/>
      <c r="AM29" s="97"/>
      <c r="AN29" s="97"/>
      <c r="AO29" s="118"/>
      <c r="AP29" s="119"/>
      <c r="AQ29" s="119"/>
      <c r="AR29" s="119"/>
      <c r="AS29" s="167"/>
      <c r="AT29" s="8"/>
      <c r="AU29" s="8"/>
      <c r="AV29" s="8"/>
      <c r="AW29" s="8"/>
      <c r="AX29" s="8"/>
      <c r="AY29" s="8"/>
      <c r="AZ29" s="9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9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9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9"/>
      <c r="CK29" s="8"/>
      <c r="CL29" s="8"/>
      <c r="CM29" s="8"/>
      <c r="CN29" s="12"/>
      <c r="CO29" s="8"/>
      <c r="CP29" s="8"/>
      <c r="CQ29" s="8"/>
      <c r="CR29" s="8"/>
      <c r="CS29" s="8"/>
      <c r="CT29" s="8"/>
      <c r="CU29" s="8"/>
      <c r="CV29" s="9"/>
      <c r="CW29" s="8"/>
      <c r="CX29" s="8"/>
      <c r="CY29" s="8"/>
      <c r="CZ29" s="8"/>
      <c r="DA29" s="13"/>
    </row>
    <row r="30" spans="4:105" x14ac:dyDescent="0.2">
      <c r="D30" s="151" t="s">
        <v>5</v>
      </c>
      <c r="E30" s="17"/>
      <c r="F30" s="17"/>
      <c r="G30" s="17"/>
      <c r="H30" s="17"/>
      <c r="I30" s="137">
        <f t="shared" ref="I30:P30" si="73">I28+I12</f>
        <v>4.3939723794430599</v>
      </c>
      <c r="J30" s="107">
        <f t="shared" si="73"/>
        <v>4.3939723794430599</v>
      </c>
      <c r="K30" s="107">
        <f t="shared" si="73"/>
        <v>4.3939723794430599</v>
      </c>
      <c r="L30" s="107">
        <f t="shared" si="73"/>
        <v>4.3939723794430599</v>
      </c>
      <c r="M30" s="107">
        <f t="shared" si="73"/>
        <v>4.3939723794430599</v>
      </c>
      <c r="N30" s="107">
        <f t="shared" si="73"/>
        <v>4.3939723794430599</v>
      </c>
      <c r="O30" s="107">
        <f t="shared" si="73"/>
        <v>4.3939723794430599</v>
      </c>
      <c r="P30" s="108">
        <f t="shared" si="73"/>
        <v>4.3939723794430599</v>
      </c>
      <c r="Q30" s="107">
        <f>Q12+Q28</f>
        <v>4.3939723794430599</v>
      </c>
      <c r="R30" s="107">
        <f t="shared" ref="R30:T30" si="74">R12+R28</f>
        <v>4.3939723794430599</v>
      </c>
      <c r="S30" s="107">
        <f t="shared" si="74"/>
        <v>4.3939723794430599</v>
      </c>
      <c r="T30" s="107">
        <f t="shared" si="74"/>
        <v>4.3939723794430599</v>
      </c>
      <c r="U30" s="146">
        <f>U12+U28</f>
        <v>4.6033428475132689</v>
      </c>
      <c r="V30" s="107">
        <f t="shared" ref="V30:AB30" si="75">V12+V28</f>
        <v>4.6033428475132689</v>
      </c>
      <c r="W30" s="107">
        <f t="shared" si="75"/>
        <v>4.6033428475132689</v>
      </c>
      <c r="X30" s="107">
        <f t="shared" si="75"/>
        <v>4.6033428475132689</v>
      </c>
      <c r="Y30" s="107">
        <f t="shared" si="75"/>
        <v>4.6033428475132689</v>
      </c>
      <c r="Z30" s="107">
        <f t="shared" si="75"/>
        <v>4.6033428475132689</v>
      </c>
      <c r="AA30" s="107">
        <f t="shared" si="75"/>
        <v>4.6033428475132689</v>
      </c>
      <c r="AB30" s="108">
        <f t="shared" si="75"/>
        <v>4.6033428475132689</v>
      </c>
      <c r="AC30" s="107">
        <f>AC12+AC28</f>
        <v>4.6033428475132689</v>
      </c>
      <c r="AD30" s="107">
        <f t="shared" ref="AD30:AF30" si="76">AD12+AD28</f>
        <v>4.6033428475132689</v>
      </c>
      <c r="AE30" s="107">
        <f t="shared" si="76"/>
        <v>4.6033428475132689</v>
      </c>
      <c r="AF30" s="107">
        <f t="shared" si="76"/>
        <v>4.6033428475132689</v>
      </c>
      <c r="AG30" s="162">
        <f>AG12+AG28</f>
        <v>4.8194809342836686</v>
      </c>
      <c r="AH30" s="107">
        <f t="shared" ref="AH30:AN30" si="77">AH12+AH28</f>
        <v>4.8194809342836686</v>
      </c>
      <c r="AI30" s="107">
        <f t="shared" si="77"/>
        <v>4.8194809342836686</v>
      </c>
      <c r="AJ30" s="107">
        <f t="shared" si="77"/>
        <v>4.8194809342836686</v>
      </c>
      <c r="AK30" s="107">
        <f t="shared" si="77"/>
        <v>4.8194809342836686</v>
      </c>
      <c r="AL30" s="107">
        <f t="shared" si="77"/>
        <v>4.8194809342836686</v>
      </c>
      <c r="AM30" s="107">
        <f t="shared" si="77"/>
        <v>4.8194809342836686</v>
      </c>
      <c r="AN30" s="107">
        <f t="shared" si="77"/>
        <v>4.8194809342836686</v>
      </c>
      <c r="AO30" s="126">
        <f>AO12+AO28</f>
        <v>4.8194809342836686</v>
      </c>
      <c r="AP30" s="127">
        <f t="shared" ref="AP30:AR30" si="78">AP12+AP28</f>
        <v>4.8194809342836686</v>
      </c>
      <c r="AQ30" s="127">
        <f t="shared" si="78"/>
        <v>4.8194809342836686</v>
      </c>
      <c r="AR30" s="127">
        <f t="shared" si="78"/>
        <v>4.8194809342836686</v>
      </c>
      <c r="AS30" s="171">
        <f>AS12+AS28</f>
        <v>4.8194809342836686</v>
      </c>
      <c r="AT30" s="17">
        <f t="shared" ref="AT30:AZ30" si="79">AT12+AT28</f>
        <v>4.8194809342836686</v>
      </c>
      <c r="AU30" s="17">
        <f t="shared" si="79"/>
        <v>4.8194809342836686</v>
      </c>
      <c r="AV30" s="17">
        <f t="shared" si="79"/>
        <v>4.8194809342836686</v>
      </c>
      <c r="AW30" s="17">
        <f t="shared" si="79"/>
        <v>4.8194809342836686</v>
      </c>
      <c r="AX30" s="17">
        <f t="shared" si="79"/>
        <v>4.8194809342836686</v>
      </c>
      <c r="AY30" s="17">
        <f t="shared" si="79"/>
        <v>4.8194809342836686</v>
      </c>
      <c r="AZ30" s="35">
        <f t="shared" si="79"/>
        <v>4.8194809342836686</v>
      </c>
      <c r="BA30" s="17">
        <f>BA12+BA28</f>
        <v>4.8194809342836686</v>
      </c>
      <c r="BB30" s="17">
        <f t="shared" ref="BB30:BD30" si="80">BB12+BB28</f>
        <v>4.8194809342836686</v>
      </c>
      <c r="BC30" s="17">
        <f t="shared" si="80"/>
        <v>4.8194809342836686</v>
      </c>
      <c r="BD30" s="17">
        <f t="shared" si="80"/>
        <v>4.8194809342836686</v>
      </c>
      <c r="BE30" s="17">
        <f>BE12+BE28</f>
        <v>5.1007735040391751</v>
      </c>
      <c r="BF30" s="17">
        <f t="shared" ref="BF30:BL30" si="81">BF12+BF28</f>
        <v>5.1007735040391751</v>
      </c>
      <c r="BG30" s="17">
        <f t="shared" si="81"/>
        <v>5.1007735040391751</v>
      </c>
      <c r="BH30" s="17">
        <f t="shared" si="81"/>
        <v>5.1007735040391751</v>
      </c>
      <c r="BI30" s="17">
        <f t="shared" si="81"/>
        <v>5.1007735040391751</v>
      </c>
      <c r="BJ30" s="17">
        <f t="shared" si="81"/>
        <v>5.1007735040391751</v>
      </c>
      <c r="BK30" s="17">
        <f t="shared" si="81"/>
        <v>5.1007735040391751</v>
      </c>
      <c r="BL30" s="35">
        <f t="shared" si="81"/>
        <v>5.1007735040391751</v>
      </c>
      <c r="BM30" s="17">
        <f>BM12+BM28</f>
        <v>5.1007735040391751</v>
      </c>
      <c r="BN30" s="17">
        <f t="shared" ref="BN30:BP30" si="82">BN12+BN28</f>
        <v>5.1007735040391751</v>
      </c>
      <c r="BO30" s="17">
        <f t="shared" si="82"/>
        <v>5.1007735040391751</v>
      </c>
      <c r="BP30" s="17">
        <f t="shared" si="82"/>
        <v>5.1007735040391751</v>
      </c>
      <c r="BQ30" s="17">
        <f>BQ12+BQ28</f>
        <v>5.3036119086973024</v>
      </c>
      <c r="BR30" s="17">
        <f t="shared" ref="BR30:BX30" si="83">BR12+BR28</f>
        <v>5.3036119086973024</v>
      </c>
      <c r="BS30" s="17">
        <f t="shared" si="83"/>
        <v>5.3036119086973024</v>
      </c>
      <c r="BT30" s="17">
        <f t="shared" si="83"/>
        <v>5.3036119086973024</v>
      </c>
      <c r="BU30" s="17">
        <f t="shared" si="83"/>
        <v>5.3036119086973024</v>
      </c>
      <c r="BV30" s="17">
        <f t="shared" si="83"/>
        <v>5.3036119086973024</v>
      </c>
      <c r="BW30" s="17">
        <f t="shared" si="83"/>
        <v>5.3036119086973024</v>
      </c>
      <c r="BX30" s="35">
        <f t="shared" si="83"/>
        <v>5.3036119086973024</v>
      </c>
      <c r="BY30" s="17">
        <f>BY12+BY28</f>
        <v>5.3036119086973024</v>
      </c>
      <c r="BZ30" s="17">
        <f t="shared" ref="BZ30:CB30" si="84">BZ12+BZ28</f>
        <v>5.3036119086973024</v>
      </c>
      <c r="CA30" s="17">
        <f t="shared" si="84"/>
        <v>5.3036119086973024</v>
      </c>
      <c r="CB30" s="17">
        <f t="shared" si="84"/>
        <v>5.3036119086973024</v>
      </c>
      <c r="CC30" s="17">
        <f>CC12+CC28</f>
        <v>5.5144846170740198</v>
      </c>
      <c r="CD30" s="17">
        <f t="shared" ref="CD30:CJ30" si="85">CD12+CD28</f>
        <v>5.5144846170740198</v>
      </c>
      <c r="CE30" s="17">
        <f t="shared" si="85"/>
        <v>5.5144846170740198</v>
      </c>
      <c r="CF30" s="17">
        <f t="shared" si="85"/>
        <v>5.5144846170740198</v>
      </c>
      <c r="CG30" s="17">
        <f t="shared" si="85"/>
        <v>5.5144846170740198</v>
      </c>
      <c r="CH30" s="17">
        <f t="shared" si="85"/>
        <v>5.5144846170740198</v>
      </c>
      <c r="CI30" s="17">
        <f t="shared" si="85"/>
        <v>5.5144846170740198</v>
      </c>
      <c r="CJ30" s="35">
        <f t="shared" si="85"/>
        <v>5.5144846170740198</v>
      </c>
      <c r="CK30" s="17">
        <f>CK12+CK28</f>
        <v>5.5144846170740198</v>
      </c>
      <c r="CL30" s="17">
        <f t="shared" ref="CL30:CN30" si="86">CL12+CL28</f>
        <v>5.5144846170740198</v>
      </c>
      <c r="CM30" s="17">
        <f t="shared" si="86"/>
        <v>5.5144846170740198</v>
      </c>
      <c r="CN30" s="36">
        <f t="shared" si="86"/>
        <v>5.5144846170740198</v>
      </c>
      <c r="CO30" s="17">
        <f>CO12+CO28</f>
        <v>5.8388868339587328</v>
      </c>
      <c r="CP30" s="17">
        <f t="shared" ref="CP30:CV30" si="87">CP12+CP28</f>
        <v>5.8388868339587328</v>
      </c>
      <c r="CQ30" s="17">
        <f t="shared" si="87"/>
        <v>5.8388868339587328</v>
      </c>
      <c r="CR30" s="17">
        <f t="shared" si="87"/>
        <v>5.8388868339587328</v>
      </c>
      <c r="CS30" s="17">
        <f t="shared" si="87"/>
        <v>5.8388868339587328</v>
      </c>
      <c r="CT30" s="17">
        <f t="shared" si="87"/>
        <v>5.8388868339587328</v>
      </c>
      <c r="CU30" s="17">
        <f t="shared" si="87"/>
        <v>5.8388868339587328</v>
      </c>
      <c r="CV30" s="35">
        <f t="shared" si="87"/>
        <v>5.8388868339587328</v>
      </c>
      <c r="CW30" s="17">
        <f>CW12+CW28</f>
        <v>5.8388868339587328</v>
      </c>
      <c r="CX30" s="17">
        <f t="shared" ref="CX30:CZ30" si="88">CX12+CX28</f>
        <v>5.8388868339587328</v>
      </c>
      <c r="CY30" s="17">
        <f t="shared" si="88"/>
        <v>5.8388868339587328</v>
      </c>
      <c r="CZ30" s="17">
        <f t="shared" si="88"/>
        <v>5.8388868339587328</v>
      </c>
      <c r="DA30" s="13"/>
    </row>
    <row r="31" spans="4:105" x14ac:dyDescent="0.2">
      <c r="D31" s="151"/>
      <c r="E31" s="8"/>
      <c r="F31" s="8"/>
      <c r="G31" s="8"/>
      <c r="H31" s="8"/>
      <c r="I31" s="132"/>
      <c r="J31" s="97"/>
      <c r="K31" s="97"/>
      <c r="L31" s="97"/>
      <c r="M31" s="97"/>
      <c r="N31" s="97"/>
      <c r="O31" s="97"/>
      <c r="P31" s="98"/>
      <c r="Q31" s="97"/>
      <c r="R31" s="97"/>
      <c r="S31" s="97"/>
      <c r="T31" s="97"/>
      <c r="U31" s="141"/>
      <c r="V31" s="97"/>
      <c r="W31" s="97"/>
      <c r="X31" s="97"/>
      <c r="Y31" s="97"/>
      <c r="Z31" s="97"/>
      <c r="AA31" s="97"/>
      <c r="AB31" s="98"/>
      <c r="AC31" s="97"/>
      <c r="AD31" s="97"/>
      <c r="AE31" s="97"/>
      <c r="AF31" s="97"/>
      <c r="AG31" s="158"/>
      <c r="AH31" s="97"/>
      <c r="AI31" s="97"/>
      <c r="AJ31" s="97"/>
      <c r="AK31" s="97"/>
      <c r="AL31" s="97"/>
      <c r="AM31" s="97"/>
      <c r="AN31" s="97"/>
      <c r="AO31" s="118"/>
      <c r="AP31" s="119"/>
      <c r="AQ31" s="119"/>
      <c r="AR31" s="119"/>
      <c r="AS31" s="167"/>
      <c r="AT31" s="8"/>
      <c r="AU31" s="8"/>
      <c r="AV31" s="8"/>
      <c r="AW31" s="8"/>
      <c r="AX31" s="8"/>
      <c r="AY31" s="8"/>
      <c r="AZ31" s="9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9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9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9"/>
      <c r="CK31" s="8"/>
      <c r="CL31" s="8"/>
      <c r="CM31" s="8"/>
      <c r="CN31" s="12"/>
      <c r="CO31" s="8"/>
      <c r="CP31" s="8"/>
      <c r="CQ31" s="8"/>
      <c r="CR31" s="8"/>
      <c r="CS31" s="8"/>
      <c r="CT31" s="8"/>
      <c r="CU31" s="8"/>
      <c r="CV31" s="9"/>
      <c r="CW31" s="8"/>
      <c r="CX31" s="8"/>
      <c r="CY31" s="8"/>
      <c r="CZ31" s="8"/>
      <c r="DA31" s="13"/>
    </row>
    <row r="32" spans="4:105" x14ac:dyDescent="0.2">
      <c r="D32" s="152" t="s">
        <v>13</v>
      </c>
      <c r="E32" s="37"/>
      <c r="F32" s="37"/>
      <c r="G32" s="37"/>
      <c r="H32" s="37"/>
      <c r="I32" s="138">
        <f t="shared" ref="I32:P32" si="89">H32</f>
        <v>0</v>
      </c>
      <c r="J32" s="109">
        <f t="shared" si="89"/>
        <v>0</v>
      </c>
      <c r="K32" s="109">
        <f t="shared" si="89"/>
        <v>0</v>
      </c>
      <c r="L32" s="109">
        <f t="shared" si="89"/>
        <v>0</v>
      </c>
      <c r="M32" s="109">
        <f t="shared" si="89"/>
        <v>0</v>
      </c>
      <c r="N32" s="109">
        <f t="shared" si="89"/>
        <v>0</v>
      </c>
      <c r="O32" s="109">
        <f t="shared" si="89"/>
        <v>0</v>
      </c>
      <c r="P32" s="110">
        <f t="shared" si="89"/>
        <v>0</v>
      </c>
      <c r="Q32" s="109">
        <f>P32</f>
        <v>0</v>
      </c>
      <c r="R32" s="109">
        <f t="shared" ref="R32:T32" si="90">Q32</f>
        <v>0</v>
      </c>
      <c r="S32" s="109">
        <f t="shared" si="90"/>
        <v>0</v>
      </c>
      <c r="T32" s="109">
        <f t="shared" si="90"/>
        <v>0</v>
      </c>
      <c r="U32" s="147">
        <f>U30/T30-1</f>
        <v>4.7649472957485228E-2</v>
      </c>
      <c r="V32" s="109">
        <f t="shared" ref="V32:AB32" si="91">U32</f>
        <v>4.7649472957485228E-2</v>
      </c>
      <c r="W32" s="109">
        <f t="shared" si="91"/>
        <v>4.7649472957485228E-2</v>
      </c>
      <c r="X32" s="109">
        <f t="shared" si="91"/>
        <v>4.7649472957485228E-2</v>
      </c>
      <c r="Y32" s="109">
        <f t="shared" si="91"/>
        <v>4.7649472957485228E-2</v>
      </c>
      <c r="Z32" s="109">
        <f t="shared" si="91"/>
        <v>4.7649472957485228E-2</v>
      </c>
      <c r="AA32" s="109">
        <f t="shared" si="91"/>
        <v>4.7649472957485228E-2</v>
      </c>
      <c r="AB32" s="110">
        <f t="shared" si="91"/>
        <v>4.7649472957485228E-2</v>
      </c>
      <c r="AC32" s="109">
        <f>AB32</f>
        <v>4.7649472957485228E-2</v>
      </c>
      <c r="AD32" s="109">
        <f t="shared" ref="AD32:AF32" si="92">AC32</f>
        <v>4.7649472957485228E-2</v>
      </c>
      <c r="AE32" s="109">
        <f t="shared" si="92"/>
        <v>4.7649472957485228E-2</v>
      </c>
      <c r="AF32" s="109">
        <f t="shared" si="92"/>
        <v>4.7649472957485228E-2</v>
      </c>
      <c r="AG32" s="163">
        <f>AG30/AF30-1</f>
        <v>4.6952419997819073E-2</v>
      </c>
      <c r="AH32" s="109">
        <f t="shared" ref="AH32:AN32" si="93">AG32</f>
        <v>4.6952419997819073E-2</v>
      </c>
      <c r="AI32" s="109">
        <f t="shared" si="93"/>
        <v>4.6952419997819073E-2</v>
      </c>
      <c r="AJ32" s="109">
        <f t="shared" si="93"/>
        <v>4.6952419997819073E-2</v>
      </c>
      <c r="AK32" s="109">
        <f t="shared" si="93"/>
        <v>4.6952419997819073E-2</v>
      </c>
      <c r="AL32" s="109">
        <f t="shared" si="93"/>
        <v>4.6952419997819073E-2</v>
      </c>
      <c r="AM32" s="109">
        <f t="shared" si="93"/>
        <v>4.6952419997819073E-2</v>
      </c>
      <c r="AN32" s="109">
        <f t="shared" si="93"/>
        <v>4.6952419997819073E-2</v>
      </c>
      <c r="AO32" s="128">
        <f>AN32</f>
        <v>4.6952419997819073E-2</v>
      </c>
      <c r="AP32" s="129">
        <f t="shared" ref="AP32:AR32" si="94">AO32</f>
        <v>4.6952419997819073E-2</v>
      </c>
      <c r="AQ32" s="129">
        <f t="shared" si="94"/>
        <v>4.6952419997819073E-2</v>
      </c>
      <c r="AR32" s="129">
        <f t="shared" si="94"/>
        <v>4.6952419997819073E-2</v>
      </c>
      <c r="AS32" s="172">
        <f>AS30/AR30-1</f>
        <v>0</v>
      </c>
      <c r="AT32" s="37">
        <f t="shared" ref="AT32:AZ32" si="95">AS32</f>
        <v>0</v>
      </c>
      <c r="AU32" s="37">
        <f t="shared" si="95"/>
        <v>0</v>
      </c>
      <c r="AV32" s="37">
        <f t="shared" si="95"/>
        <v>0</v>
      </c>
      <c r="AW32" s="37">
        <f t="shared" si="95"/>
        <v>0</v>
      </c>
      <c r="AX32" s="37">
        <f t="shared" si="95"/>
        <v>0</v>
      </c>
      <c r="AY32" s="37">
        <f t="shared" si="95"/>
        <v>0</v>
      </c>
      <c r="AZ32" s="38">
        <f t="shared" si="95"/>
        <v>0</v>
      </c>
      <c r="BA32" s="37">
        <f>AZ32</f>
        <v>0</v>
      </c>
      <c r="BB32" s="37">
        <f t="shared" ref="BB32:BD32" si="96">BA32</f>
        <v>0</v>
      </c>
      <c r="BC32" s="37">
        <f t="shared" si="96"/>
        <v>0</v>
      </c>
      <c r="BD32" s="37">
        <f t="shared" si="96"/>
        <v>0</v>
      </c>
      <c r="BE32" s="39">
        <f>BE30/BD30-1</f>
        <v>5.8365739711617959E-2</v>
      </c>
      <c r="BF32" s="37">
        <f t="shared" ref="BF32:BL32" si="97">BE32</f>
        <v>5.8365739711617959E-2</v>
      </c>
      <c r="BG32" s="37">
        <f t="shared" si="97"/>
        <v>5.8365739711617959E-2</v>
      </c>
      <c r="BH32" s="37">
        <f t="shared" si="97"/>
        <v>5.8365739711617959E-2</v>
      </c>
      <c r="BI32" s="37">
        <f t="shared" si="97"/>
        <v>5.8365739711617959E-2</v>
      </c>
      <c r="BJ32" s="37">
        <f t="shared" si="97"/>
        <v>5.8365739711617959E-2</v>
      </c>
      <c r="BK32" s="37">
        <f t="shared" si="97"/>
        <v>5.8365739711617959E-2</v>
      </c>
      <c r="BL32" s="38">
        <f t="shared" si="97"/>
        <v>5.8365739711617959E-2</v>
      </c>
      <c r="BM32" s="37">
        <f>BL32</f>
        <v>5.8365739711617959E-2</v>
      </c>
      <c r="BN32" s="37">
        <f t="shared" ref="BN32:BP32" si="98">BM32</f>
        <v>5.8365739711617959E-2</v>
      </c>
      <c r="BO32" s="37">
        <f t="shared" si="98"/>
        <v>5.8365739711617959E-2</v>
      </c>
      <c r="BP32" s="37">
        <f t="shared" si="98"/>
        <v>5.8365739711617959E-2</v>
      </c>
      <c r="BQ32" s="39">
        <f>BQ30/BP30-1</f>
        <v>3.9766204968227692E-2</v>
      </c>
      <c r="BR32" s="37">
        <f t="shared" ref="BR32:BX32" si="99">BQ32</f>
        <v>3.9766204968227692E-2</v>
      </c>
      <c r="BS32" s="37">
        <f t="shared" si="99"/>
        <v>3.9766204968227692E-2</v>
      </c>
      <c r="BT32" s="37">
        <f t="shared" si="99"/>
        <v>3.9766204968227692E-2</v>
      </c>
      <c r="BU32" s="37">
        <f t="shared" si="99"/>
        <v>3.9766204968227692E-2</v>
      </c>
      <c r="BV32" s="37">
        <f t="shared" si="99"/>
        <v>3.9766204968227692E-2</v>
      </c>
      <c r="BW32" s="37">
        <f t="shared" si="99"/>
        <v>3.9766204968227692E-2</v>
      </c>
      <c r="BX32" s="38">
        <f t="shared" si="99"/>
        <v>3.9766204968227692E-2</v>
      </c>
      <c r="BY32" s="37">
        <f>BX32</f>
        <v>3.9766204968227692E-2</v>
      </c>
      <c r="BZ32" s="37">
        <f t="shared" ref="BZ32:CB32" si="100">BY32</f>
        <v>3.9766204968227692E-2</v>
      </c>
      <c r="CA32" s="37">
        <f t="shared" si="100"/>
        <v>3.9766204968227692E-2</v>
      </c>
      <c r="CB32" s="37">
        <f t="shared" si="100"/>
        <v>3.9766204968227692E-2</v>
      </c>
      <c r="CC32" s="39">
        <f>CC30/CB30-1</f>
        <v>3.9760207195950859E-2</v>
      </c>
      <c r="CD32" s="37">
        <f t="shared" ref="CD32:CJ32" si="101">CC32</f>
        <v>3.9760207195950859E-2</v>
      </c>
      <c r="CE32" s="37">
        <f t="shared" si="101"/>
        <v>3.9760207195950859E-2</v>
      </c>
      <c r="CF32" s="37">
        <f t="shared" si="101"/>
        <v>3.9760207195950859E-2</v>
      </c>
      <c r="CG32" s="37">
        <f t="shared" si="101"/>
        <v>3.9760207195950859E-2</v>
      </c>
      <c r="CH32" s="37">
        <f t="shared" si="101"/>
        <v>3.9760207195950859E-2</v>
      </c>
      <c r="CI32" s="37">
        <f t="shared" si="101"/>
        <v>3.9760207195950859E-2</v>
      </c>
      <c r="CJ32" s="38">
        <f t="shared" si="101"/>
        <v>3.9760207195950859E-2</v>
      </c>
      <c r="CK32" s="37">
        <f>CJ32</f>
        <v>3.9760207195950859E-2</v>
      </c>
      <c r="CL32" s="37">
        <f t="shared" ref="CL32:CN32" si="102">CK32</f>
        <v>3.9760207195950859E-2</v>
      </c>
      <c r="CM32" s="37">
        <f t="shared" si="102"/>
        <v>3.9760207195950859E-2</v>
      </c>
      <c r="CN32" s="40">
        <f t="shared" si="102"/>
        <v>3.9760207195950859E-2</v>
      </c>
      <c r="CO32" s="39">
        <f>CO30/CN30-1</f>
        <v>5.8827295642514654E-2</v>
      </c>
      <c r="CP32" s="37">
        <f t="shared" ref="CP32:CV32" si="103">CO32</f>
        <v>5.8827295642514654E-2</v>
      </c>
      <c r="CQ32" s="37">
        <f t="shared" si="103"/>
        <v>5.8827295642514654E-2</v>
      </c>
      <c r="CR32" s="37">
        <f t="shared" si="103"/>
        <v>5.8827295642514654E-2</v>
      </c>
      <c r="CS32" s="37">
        <f t="shared" si="103"/>
        <v>5.8827295642514654E-2</v>
      </c>
      <c r="CT32" s="37">
        <f t="shared" si="103"/>
        <v>5.8827295642514654E-2</v>
      </c>
      <c r="CU32" s="37">
        <f t="shared" si="103"/>
        <v>5.8827295642514654E-2</v>
      </c>
      <c r="CV32" s="38">
        <f t="shared" si="103"/>
        <v>5.8827295642514654E-2</v>
      </c>
      <c r="CW32" s="37">
        <f>CV32</f>
        <v>5.8827295642514654E-2</v>
      </c>
      <c r="CX32" s="37">
        <f t="shared" ref="CX32:CZ32" si="104">CW32</f>
        <v>5.8827295642514654E-2</v>
      </c>
      <c r="CY32" s="37">
        <f t="shared" si="104"/>
        <v>5.8827295642514654E-2</v>
      </c>
      <c r="CZ32" s="37">
        <f t="shared" si="104"/>
        <v>5.8827295642514654E-2</v>
      </c>
      <c r="DA32" s="41"/>
    </row>
    <row r="33" spans="3:105" x14ac:dyDescent="0.2">
      <c r="D33" s="111" t="s">
        <v>42</v>
      </c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2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</row>
    <row r="34" spans="3:105" x14ac:dyDescent="0.2">
      <c r="U34" s="87"/>
    </row>
    <row r="35" spans="3:105" x14ac:dyDescent="0.2">
      <c r="U35" s="87"/>
    </row>
    <row r="37" spans="3:105" x14ac:dyDescent="0.2">
      <c r="C37" s="42"/>
      <c r="D37" s="43" t="s">
        <v>14</v>
      </c>
      <c r="E37" s="44"/>
      <c r="F37" s="44"/>
      <c r="G37" s="44"/>
      <c r="H37" s="44"/>
      <c r="I37" s="44">
        <f>I18</f>
        <v>26383991.441278756</v>
      </c>
      <c r="J37" s="44">
        <f t="shared" ref="J37:BU37" si="105">J18</f>
        <v>47185297.061671019</v>
      </c>
      <c r="K37" s="44">
        <f t="shared" si="105"/>
        <v>49099848.497431457</v>
      </c>
      <c r="L37" s="44">
        <f t="shared" si="105"/>
        <v>49928681.629291952</v>
      </c>
      <c r="M37" s="44">
        <f t="shared" si="105"/>
        <v>52573496.377358615</v>
      </c>
      <c r="N37" s="44">
        <f t="shared" si="105"/>
        <v>51579467.324376583</v>
      </c>
      <c r="O37" s="44">
        <f t="shared" si="105"/>
        <v>51052138.579007566</v>
      </c>
      <c r="P37" s="45">
        <f t="shared" si="105"/>
        <v>50090966.59383142</v>
      </c>
      <c r="Q37" s="44">
        <f t="shared" si="105"/>
        <v>51372999.754276037</v>
      </c>
      <c r="R37" s="44">
        <f t="shared" si="105"/>
        <v>51226030.005564749</v>
      </c>
      <c r="S37" s="44">
        <f t="shared" si="105"/>
        <v>50766405.391322076</v>
      </c>
      <c r="T37" s="44">
        <f t="shared" si="105"/>
        <v>50788559.659885645</v>
      </c>
      <c r="U37" s="44">
        <f t="shared" si="105"/>
        <v>45698901.276601851</v>
      </c>
      <c r="V37" s="44">
        <f t="shared" si="105"/>
        <v>44417580.739201665</v>
      </c>
      <c r="W37" s="44">
        <f t="shared" si="105"/>
        <v>43228130.047142804</v>
      </c>
      <c r="X37" s="44">
        <f t="shared" si="105"/>
        <v>43975543.310995698</v>
      </c>
      <c r="Y37" s="44">
        <f t="shared" si="105"/>
        <v>43804045.423696637</v>
      </c>
      <c r="Z37" s="44">
        <f t="shared" si="105"/>
        <v>44106187.055415332</v>
      </c>
      <c r="AA37" s="44">
        <f t="shared" si="105"/>
        <v>45027746.443203688</v>
      </c>
      <c r="AB37" s="44">
        <f t="shared" si="105"/>
        <v>45292683.945071995</v>
      </c>
      <c r="AC37" s="44">
        <f t="shared" si="105"/>
        <v>48217850.041792572</v>
      </c>
      <c r="AD37" s="44">
        <f t="shared" si="105"/>
        <v>47879730.138177991</v>
      </c>
      <c r="AE37" s="44">
        <f t="shared" si="105"/>
        <v>46140397.074509263</v>
      </c>
      <c r="AF37" s="44">
        <f>AF18</f>
        <v>43740327.771757066</v>
      </c>
      <c r="AG37" s="44">
        <f t="shared" si="105"/>
        <v>38331928.842552125</v>
      </c>
      <c r="AH37" s="44">
        <f t="shared" si="105"/>
        <v>37246036.046481133</v>
      </c>
      <c r="AI37" s="44">
        <f t="shared" si="105"/>
        <v>37698554.008617759</v>
      </c>
      <c r="AJ37" s="44">
        <f t="shared" si="105"/>
        <v>38237085.843318343</v>
      </c>
      <c r="AK37" s="44">
        <f t="shared" si="105"/>
        <v>39233925.214876533</v>
      </c>
      <c r="AL37" s="44">
        <f t="shared" si="105"/>
        <v>40327598.477062702</v>
      </c>
      <c r="AM37" s="44">
        <f t="shared" si="105"/>
        <v>40773750.328156173</v>
      </c>
      <c r="AN37" s="44">
        <f t="shared" si="105"/>
        <v>39515140.768045485</v>
      </c>
      <c r="AO37" s="44">
        <f t="shared" si="105"/>
        <v>40975350.90620929</v>
      </c>
      <c r="AP37" s="44">
        <f t="shared" si="105"/>
        <v>40312537.411407292</v>
      </c>
      <c r="AQ37" s="44">
        <f t="shared" si="105"/>
        <v>39937435.717625082</v>
      </c>
      <c r="AR37" s="44">
        <f t="shared" si="105"/>
        <v>39051191.447492719</v>
      </c>
      <c r="AS37" s="44">
        <f t="shared" si="105"/>
        <v>38369687.684202313</v>
      </c>
      <c r="AT37" s="44">
        <f t="shared" si="105"/>
        <v>35591763.176982284</v>
      </c>
      <c r="AU37" s="44">
        <f t="shared" si="105"/>
        <v>36545463.710029006</v>
      </c>
      <c r="AV37" s="44">
        <f t="shared" si="105"/>
        <v>37103146.840513229</v>
      </c>
      <c r="AW37" s="44">
        <f t="shared" si="105"/>
        <v>38801098.263190866</v>
      </c>
      <c r="AX37" s="44">
        <f t="shared" si="105"/>
        <v>38801098.263190866</v>
      </c>
      <c r="AY37" s="44">
        <f t="shared" si="105"/>
        <v>38801098.263190866</v>
      </c>
      <c r="AZ37" s="44">
        <f t="shared" si="105"/>
        <v>38801098.263190866</v>
      </c>
      <c r="BA37" s="44">
        <f t="shared" si="105"/>
        <v>38801098.263190866</v>
      </c>
      <c r="BB37" s="44">
        <f t="shared" si="105"/>
        <v>38801098.263190866</v>
      </c>
      <c r="BC37" s="44">
        <f t="shared" si="105"/>
        <v>38801098.263190866</v>
      </c>
      <c r="BD37" s="44">
        <f t="shared" si="105"/>
        <v>38801098.263190866</v>
      </c>
      <c r="BE37" s="44">
        <f t="shared" si="105"/>
        <v>31359217.385697067</v>
      </c>
      <c r="BF37" s="44">
        <f t="shared" si="105"/>
        <v>31359217.385697067</v>
      </c>
      <c r="BG37" s="44">
        <f t="shared" si="105"/>
        <v>31359217.385697067</v>
      </c>
      <c r="BH37" s="44">
        <f t="shared" si="105"/>
        <v>31359217.385697067</v>
      </c>
      <c r="BI37" s="44">
        <f t="shared" si="105"/>
        <v>31359217.385697067</v>
      </c>
      <c r="BJ37" s="44">
        <f t="shared" si="105"/>
        <v>31359217.385697067</v>
      </c>
      <c r="BK37" s="44">
        <f t="shared" si="105"/>
        <v>31359217.385697067</v>
      </c>
      <c r="BL37" s="44">
        <f t="shared" si="105"/>
        <v>31359217.385697067</v>
      </c>
      <c r="BM37" s="44">
        <f t="shared" si="105"/>
        <v>31359217.385697067</v>
      </c>
      <c r="BN37" s="44">
        <f t="shared" si="105"/>
        <v>31359217.385697067</v>
      </c>
      <c r="BO37" s="44">
        <f t="shared" si="105"/>
        <v>31359217.385697067</v>
      </c>
      <c r="BP37" s="44">
        <f t="shared" si="105"/>
        <v>31359217.385697067</v>
      </c>
      <c r="BQ37" s="44">
        <f t="shared" si="105"/>
        <v>23760193.751594007</v>
      </c>
      <c r="BR37" s="44">
        <f t="shared" si="105"/>
        <v>23760193.751594007</v>
      </c>
      <c r="BS37" s="44">
        <f t="shared" si="105"/>
        <v>23760193.751594007</v>
      </c>
      <c r="BT37" s="44">
        <f t="shared" si="105"/>
        <v>23760193.751594007</v>
      </c>
      <c r="BU37" s="44">
        <f t="shared" si="105"/>
        <v>23760193.751594007</v>
      </c>
      <c r="BV37" s="44">
        <f t="shared" ref="BV37:DA37" si="106">BV18</f>
        <v>23760193.751594007</v>
      </c>
      <c r="BW37" s="44">
        <f t="shared" si="106"/>
        <v>23760193.751594007</v>
      </c>
      <c r="BX37" s="44">
        <f t="shared" si="106"/>
        <v>23760193.751594007</v>
      </c>
      <c r="BY37" s="44">
        <f t="shared" si="106"/>
        <v>23760193.751594007</v>
      </c>
      <c r="BZ37" s="44">
        <f t="shared" si="106"/>
        <v>23760193.751594007</v>
      </c>
      <c r="CA37" s="44">
        <f t="shared" si="106"/>
        <v>23760193.751594007</v>
      </c>
      <c r="CB37" s="44">
        <f t="shared" si="106"/>
        <v>23760193.751594007</v>
      </c>
      <c r="CC37" s="44">
        <f t="shared" si="106"/>
        <v>16000709.13443327</v>
      </c>
      <c r="CD37" s="44">
        <f t="shared" si="106"/>
        <v>16000709.13443327</v>
      </c>
      <c r="CE37" s="44">
        <f t="shared" si="106"/>
        <v>16000709.13443327</v>
      </c>
      <c r="CF37" s="44">
        <f t="shared" si="106"/>
        <v>16000709.13443327</v>
      </c>
      <c r="CG37" s="44">
        <f t="shared" si="106"/>
        <v>16000709.13443327</v>
      </c>
      <c r="CH37" s="44">
        <f t="shared" si="106"/>
        <v>16000709.13443327</v>
      </c>
      <c r="CI37" s="44">
        <f t="shared" si="106"/>
        <v>16000709.13443327</v>
      </c>
      <c r="CJ37" s="44">
        <f t="shared" si="106"/>
        <v>16000709.13443327</v>
      </c>
      <c r="CK37" s="44">
        <f t="shared" si="106"/>
        <v>16000709.13443327</v>
      </c>
      <c r="CL37" s="44">
        <f t="shared" si="106"/>
        <v>16000709.13443327</v>
      </c>
      <c r="CM37" s="44">
        <f t="shared" si="106"/>
        <v>16000709.13443327</v>
      </c>
      <c r="CN37" s="44">
        <f t="shared" si="106"/>
        <v>16000709.13443327</v>
      </c>
      <c r="CO37" s="44">
        <f t="shared" si="106"/>
        <v>0</v>
      </c>
      <c r="CP37" s="44">
        <f t="shared" si="106"/>
        <v>0</v>
      </c>
      <c r="CQ37" s="44">
        <f t="shared" si="106"/>
        <v>0</v>
      </c>
      <c r="CR37" s="44">
        <f t="shared" si="106"/>
        <v>0</v>
      </c>
      <c r="CS37" s="44">
        <f t="shared" si="106"/>
        <v>0</v>
      </c>
      <c r="CT37" s="44">
        <f t="shared" si="106"/>
        <v>0</v>
      </c>
      <c r="CU37" s="44">
        <f t="shared" si="106"/>
        <v>0</v>
      </c>
      <c r="CV37" s="44">
        <f t="shared" si="106"/>
        <v>0</v>
      </c>
      <c r="CW37" s="44">
        <f t="shared" si="106"/>
        <v>0</v>
      </c>
      <c r="CX37" s="44">
        <f t="shared" si="106"/>
        <v>0</v>
      </c>
      <c r="CY37" s="44">
        <f t="shared" si="106"/>
        <v>0</v>
      </c>
      <c r="CZ37" s="44">
        <f t="shared" si="106"/>
        <v>0</v>
      </c>
      <c r="DA37" s="46">
        <f t="shared" si="106"/>
        <v>0</v>
      </c>
    </row>
    <row r="38" spans="3:105" x14ac:dyDescent="0.2">
      <c r="C38" s="42"/>
      <c r="D38" s="12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25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27"/>
    </row>
    <row r="39" spans="3:105" x14ac:dyDescent="0.2">
      <c r="C39" s="42">
        <v>1</v>
      </c>
      <c r="D39" s="47" t="s">
        <v>15</v>
      </c>
      <c r="E39" s="48"/>
      <c r="F39" s="49"/>
      <c r="G39" s="49"/>
      <c r="H39" s="49"/>
      <c r="I39" s="49">
        <f>H44+I37</f>
        <v>26383991.441278756</v>
      </c>
      <c r="J39" s="49">
        <f t="shared" ref="J39:AE39" si="107">I44+J37</f>
        <v>73630442.109832108</v>
      </c>
      <c r="K39" s="49">
        <f t="shared" si="107"/>
        <v>123135030.80780806</v>
      </c>
      <c r="L39" s="49">
        <f t="shared" si="107"/>
        <v>173850345.67690951</v>
      </c>
      <c r="M39" s="49">
        <f t="shared" si="107"/>
        <v>227618338.0938175</v>
      </c>
      <c r="N39" s="49">
        <f t="shared" si="107"/>
        <v>280483227.08710247</v>
      </c>
      <c r="O39" s="49">
        <f t="shared" si="107"/>
        <v>333175413.47832114</v>
      </c>
      <c r="P39" s="50">
        <f t="shared" si="107"/>
        <v>385014406.72791213</v>
      </c>
      <c r="Q39" s="49">
        <f t="shared" si="107"/>
        <v>438325479.1659407</v>
      </c>
      <c r="R39" s="49">
        <f t="shared" si="107"/>
        <v>491962166.72045964</v>
      </c>
      <c r="S39" s="49">
        <f t="shared" si="107"/>
        <v>544899903.08916235</v>
      </c>
      <c r="T39" s="49">
        <f t="shared" si="107"/>
        <v>598454083.92775774</v>
      </c>
      <c r="U39" s="49">
        <f t="shared" si="107"/>
        <v>647123125.51600838</v>
      </c>
      <c r="V39" s="49">
        <f t="shared" si="107"/>
        <v>685883810.36306632</v>
      </c>
      <c r="W39" s="49">
        <f t="shared" si="107"/>
        <v>723908589.80647373</v>
      </c>
      <c r="X39" s="49">
        <f t="shared" si="107"/>
        <v>763286195.5845592</v>
      </c>
      <c r="Y39" s="49">
        <f t="shared" si="107"/>
        <v>802742174.10552347</v>
      </c>
      <c r="Z39" s="49">
        <f t="shared" si="107"/>
        <v>841985322.13597846</v>
      </c>
      <c r="AA39" s="49">
        <f t="shared" si="107"/>
        <v>882883093.4957037</v>
      </c>
      <c r="AB39" s="49">
        <f t="shared" si="107"/>
        <v>923660279.33445644</v>
      </c>
      <c r="AC39" s="49">
        <f t="shared" si="107"/>
        <v>967511680.73135304</v>
      </c>
      <c r="AD39" s="49">
        <f t="shared" si="107"/>
        <v>1011131850.7690786</v>
      </c>
      <c r="AE39" s="49">
        <f t="shared" si="107"/>
        <v>1052827724.415707</v>
      </c>
      <c r="AF39" s="49">
        <f>AE44+AF37</f>
        <v>1092417355.7380018</v>
      </c>
      <c r="AG39" s="49">
        <f t="shared" ref="AG39:CR39" si="108">AF44+AG37</f>
        <v>1127786517.6572666</v>
      </c>
      <c r="AH39" s="49">
        <f t="shared" si="108"/>
        <v>1152967502.2988408</v>
      </c>
      <c r="AI39" s="49">
        <f t="shared" si="108"/>
        <v>1178411074.1622043</v>
      </c>
      <c r="AJ39" s="49">
        <f t="shared" si="108"/>
        <v>1205445610.4548388</v>
      </c>
      <c r="AK39" s="49">
        <f t="shared" si="108"/>
        <v>1232590985.065299</v>
      </c>
      <c r="AL39" s="49">
        <f t="shared" si="108"/>
        <v>1260032975.7596333</v>
      </c>
      <c r="AM39" s="49">
        <f t="shared" si="108"/>
        <v>1287722072.3392138</v>
      </c>
      <c r="AN39" s="49">
        <f t="shared" si="108"/>
        <v>1312820580.2134862</v>
      </c>
      <c r="AO39" s="49">
        <f t="shared" si="108"/>
        <v>1339997513.9660711</v>
      </c>
      <c r="AP39" s="49">
        <f t="shared" si="108"/>
        <v>1365947245.4612682</v>
      </c>
      <c r="AQ39" s="49">
        <f t="shared" si="108"/>
        <v>1390817865.1358001</v>
      </c>
      <c r="AR39" s="49">
        <f t="shared" si="108"/>
        <v>1415664766.8492188</v>
      </c>
      <c r="AS39" s="49">
        <f t="shared" si="108"/>
        <v>1439587723.2868114</v>
      </c>
      <c r="AT39" s="49">
        <f t="shared" si="108"/>
        <v>1460425796.924932</v>
      </c>
      <c r="AU39" s="49">
        <f t="shared" si="108"/>
        <v>1483241932.1794453</v>
      </c>
      <c r="AV39" s="49">
        <f t="shared" si="108"/>
        <v>1505949730.7168336</v>
      </c>
      <c r="AW39" s="49">
        <f t="shared" si="108"/>
        <v>1529623452.9541125</v>
      </c>
      <c r="AX39" s="49">
        <f t="shared" si="108"/>
        <v>1552488402.989717</v>
      </c>
      <c r="AY39" s="49">
        <f t="shared" si="108"/>
        <v>1575389243.2227945</v>
      </c>
      <c r="AZ39" s="49">
        <f t="shared" si="108"/>
        <v>1598326029.9887524</v>
      </c>
      <c r="BA39" s="49">
        <f t="shared" si="108"/>
        <v>1621298819.7114248</v>
      </c>
      <c r="BB39" s="49">
        <f t="shared" si="108"/>
        <v>1644307668.903214</v>
      </c>
      <c r="BC39" s="49">
        <f t="shared" si="108"/>
        <v>1667352634.165225</v>
      </c>
      <c r="BD39" s="49">
        <f t="shared" si="108"/>
        <v>1690433772.1874094</v>
      </c>
      <c r="BE39" s="49">
        <f t="shared" si="108"/>
        <v>1706109258.8712082</v>
      </c>
      <c r="BF39" s="49">
        <f t="shared" si="108"/>
        <v>1707618837.079484</v>
      </c>
      <c r="BG39" s="49">
        <f t="shared" si="108"/>
        <v>1709130784.8122904</v>
      </c>
      <c r="BH39" s="49">
        <f t="shared" si="108"/>
        <v>1710645105.788975</v>
      </c>
      <c r="BI39" s="49">
        <f t="shared" si="108"/>
        <v>1712161803.7347238</v>
      </c>
      <c r="BJ39" s="49">
        <f t="shared" si="108"/>
        <v>1713680882.3805702</v>
      </c>
      <c r="BK39" s="49">
        <f t="shared" si="108"/>
        <v>1715202345.4634037</v>
      </c>
      <c r="BL39" s="49">
        <f t="shared" si="108"/>
        <v>1716726196.72598</v>
      </c>
      <c r="BM39" s="49">
        <f t="shared" si="108"/>
        <v>1718252439.916929</v>
      </c>
      <c r="BN39" s="49">
        <f t="shared" si="108"/>
        <v>1719781078.790765</v>
      </c>
      <c r="BO39" s="49">
        <f t="shared" si="108"/>
        <v>1721312117.1078959</v>
      </c>
      <c r="BP39" s="49">
        <f t="shared" si="108"/>
        <v>1722845558.6346316</v>
      </c>
      <c r="BQ39" s="49">
        <f t="shared" si="108"/>
        <v>1716782383.5090911</v>
      </c>
      <c r="BR39" s="49">
        <f t="shared" si="108"/>
        <v>1702711475.733108</v>
      </c>
      <c r="BS39" s="49">
        <f t="shared" si="108"/>
        <v>1688618481.4160254</v>
      </c>
      <c r="BT39" s="49">
        <f t="shared" si="108"/>
        <v>1674503365.889483</v>
      </c>
      <c r="BU39" s="49">
        <f t="shared" si="108"/>
        <v>1660366094.4307032</v>
      </c>
      <c r="BV39" s="49">
        <f t="shared" si="108"/>
        <v>1646206632.2624054</v>
      </c>
      <c r="BW39" s="49">
        <f t="shared" si="108"/>
        <v>1632024944.5527205</v>
      </c>
      <c r="BX39" s="49">
        <f t="shared" si="108"/>
        <v>1617820996.4151051</v>
      </c>
      <c r="BY39" s="49">
        <f t="shared" si="108"/>
        <v>1603594752.9082561</v>
      </c>
      <c r="BZ39" s="49">
        <f t="shared" si="108"/>
        <v>1589346179.0360241</v>
      </c>
      <c r="CA39" s="49">
        <f t="shared" si="108"/>
        <v>1575075239.7473278</v>
      </c>
      <c r="CB39" s="49">
        <f t="shared" si="108"/>
        <v>1560781899.9360676</v>
      </c>
      <c r="CC39" s="49">
        <f t="shared" si="108"/>
        <v>1538706639.8238785</v>
      </c>
      <c r="CD39" s="49">
        <f t="shared" si="108"/>
        <v>1508141067.2279005</v>
      </c>
      <c r="CE39" s="49">
        <f t="shared" si="108"/>
        <v>1477527517.0752416</v>
      </c>
      <c r="CF39" s="49">
        <f t="shared" si="108"/>
        <v>1446865914.0574501</v>
      </c>
      <c r="CG39" s="49">
        <f t="shared" si="108"/>
        <v>1416156182.7478657</v>
      </c>
      <c r="CH39" s="49">
        <f t="shared" si="108"/>
        <v>1385398247.6014338</v>
      </c>
      <c r="CI39" s="49">
        <f t="shared" si="108"/>
        <v>1354592032.95452</v>
      </c>
      <c r="CJ39" s="49">
        <f t="shared" si="108"/>
        <v>1323737463.0247235</v>
      </c>
      <c r="CK39" s="49">
        <f t="shared" si="108"/>
        <v>1292834461.910691</v>
      </c>
      <c r="CL39" s="49">
        <f t="shared" si="108"/>
        <v>1261882953.5919299</v>
      </c>
      <c r="CM39" s="49">
        <f t="shared" si="108"/>
        <v>1230882861.9286211</v>
      </c>
      <c r="CN39" s="49">
        <f t="shared" si="108"/>
        <v>1199834110.661432</v>
      </c>
      <c r="CO39" s="49">
        <f t="shared" si="108"/>
        <v>1152735914.2768958</v>
      </c>
      <c r="CP39" s="49">
        <f t="shared" si="108"/>
        <v>1096622641.9584923</v>
      </c>
      <c r="CQ39" s="49">
        <f t="shared" si="108"/>
        <v>1040421290.8810614</v>
      </c>
      <c r="CR39" s="49">
        <f t="shared" si="108"/>
        <v>984131722.79089832</v>
      </c>
      <c r="CS39" s="49">
        <f t="shared" ref="CS39:DA39" si="109">CR44+CS37</f>
        <v>927753799.21728683</v>
      </c>
      <c r="CT39" s="49">
        <f t="shared" si="109"/>
        <v>871287381.47215879</v>
      </c>
      <c r="CU39" s="49">
        <f t="shared" si="109"/>
        <v>814732330.64975297</v>
      </c>
      <c r="CV39" s="49">
        <f t="shared" si="109"/>
        <v>758088507.62627327</v>
      </c>
      <c r="CW39" s="49">
        <f t="shared" si="109"/>
        <v>701355773.05954647</v>
      </c>
      <c r="CX39" s="49">
        <f t="shared" si="109"/>
        <v>644533987.38867974</v>
      </c>
      <c r="CY39" s="49">
        <f t="shared" si="109"/>
        <v>587623010.83371687</v>
      </c>
      <c r="CZ39" s="49">
        <f t="shared" si="109"/>
        <v>530622703.39529473</v>
      </c>
      <c r="DA39" s="51">
        <f t="shared" si="109"/>
        <v>473532924.85429883</v>
      </c>
    </row>
    <row r="40" spans="3:105" x14ac:dyDescent="0.2">
      <c r="C40" s="42">
        <v>2</v>
      </c>
      <c r="D40" s="12" t="s">
        <v>16</v>
      </c>
      <c r="E40" s="11"/>
      <c r="F40" s="17"/>
      <c r="G40" s="17"/>
      <c r="H40" s="17"/>
      <c r="I40" s="17">
        <f t="shared" ref="I40:BT40" si="110">I22-I37-H44</f>
        <v>61153.606882337481</v>
      </c>
      <c r="J40" s="17">
        <f t="shared" si="110"/>
        <v>404740.20054448768</v>
      </c>
      <c r="K40" s="17">
        <f t="shared" si="110"/>
        <v>786633.23980949819</v>
      </c>
      <c r="L40" s="17">
        <f t="shared" si="110"/>
        <v>1194496.0395493805</v>
      </c>
      <c r="M40" s="17">
        <f t="shared" si="110"/>
        <v>1285421.6689083874</v>
      </c>
      <c r="N40" s="17">
        <f t="shared" si="110"/>
        <v>1640047.8122110963</v>
      </c>
      <c r="O40" s="17">
        <f t="shared" si="110"/>
        <v>1748026.655759573</v>
      </c>
      <c r="P40" s="35">
        <f t="shared" si="110"/>
        <v>1938072.6837525368</v>
      </c>
      <c r="Q40" s="17">
        <f t="shared" si="110"/>
        <v>2410657.5489541888</v>
      </c>
      <c r="R40" s="17">
        <f t="shared" si="110"/>
        <v>2171330.9773805737</v>
      </c>
      <c r="S40" s="17">
        <f t="shared" si="110"/>
        <v>2765621.178709805</v>
      </c>
      <c r="T40" s="17">
        <f t="shared" si="110"/>
        <v>2970140.3116488457</v>
      </c>
      <c r="U40" s="17">
        <f t="shared" si="110"/>
        <v>3235579.2432074547</v>
      </c>
      <c r="V40" s="17">
        <f t="shared" si="110"/>
        <v>3439794.4448751211</v>
      </c>
      <c r="W40" s="17">
        <f t="shared" si="110"/>
        <v>3813754.2332714796</v>
      </c>
      <c r="X40" s="17">
        <f t="shared" si="110"/>
        <v>4209062.7991322279</v>
      </c>
      <c r="Y40" s="17">
        <f t="shared" si="110"/>
        <v>3660719.1809608936</v>
      </c>
      <c r="Z40" s="17">
        <f t="shared" si="110"/>
        <v>4452576.3728789091</v>
      </c>
      <c r="AA40" s="17">
        <f t="shared" si="110"/>
        <v>4246378.0977394581</v>
      </c>
      <c r="AB40" s="17">
        <f t="shared" si="110"/>
        <v>4446981.3182679415</v>
      </c>
      <c r="AC40" s="17">
        <f t="shared" si="110"/>
        <v>5123073.1926649809</v>
      </c>
      <c r="AD40" s="17">
        <f t="shared" si="110"/>
        <v>4872315.6611820459</v>
      </c>
      <c r="AE40" s="17">
        <f t="shared" si="110"/>
        <v>4827688.6376729012</v>
      </c>
      <c r="AF40" s="17">
        <f t="shared" si="110"/>
        <v>5548592.5680098534</v>
      </c>
      <c r="AG40" s="17">
        <f t="shared" si="110"/>
        <v>6020275.2247035503</v>
      </c>
      <c r="AH40" s="17">
        <f t="shared" si="110"/>
        <v>5318011.12429142</v>
      </c>
      <c r="AI40" s="17">
        <f t="shared" si="110"/>
        <v>6583945.5017907619</v>
      </c>
      <c r="AJ40" s="17">
        <f t="shared" si="110"/>
        <v>5952028.2999567986</v>
      </c>
      <c r="AK40" s="17">
        <f t="shared" si="110"/>
        <v>5625288.3265507221</v>
      </c>
      <c r="AL40" s="17">
        <f t="shared" si="110"/>
        <v>5942246.6101622581</v>
      </c>
      <c r="AM40" s="17">
        <f t="shared" si="110"/>
        <v>4820765.6631267071</v>
      </c>
      <c r="AN40" s="17">
        <f t="shared" si="110"/>
        <v>4845158.8203513622</v>
      </c>
      <c r="AO40" s="17">
        <f t="shared" si="110"/>
        <v>4969709.4900865555</v>
      </c>
      <c r="AP40" s="17">
        <f t="shared" si="110"/>
        <v>3952978.3781144619</v>
      </c>
      <c r="AQ40" s="17">
        <f t="shared" si="110"/>
        <v>4638528.5511493683</v>
      </c>
      <c r="AR40" s="17">
        <f t="shared" si="110"/>
        <v>3977949.5333292484</v>
      </c>
      <c r="AS40" s="17">
        <f t="shared" si="110"/>
        <v>3349452.0300180912</v>
      </c>
      <c r="AT40" s="17">
        <f t="shared" si="110"/>
        <v>3063164.9518318176</v>
      </c>
      <c r="AU40" s="17">
        <f t="shared" si="110"/>
        <v>2847109.0420622826</v>
      </c>
      <c r="AV40" s="17">
        <f t="shared" si="110"/>
        <v>2378200.9137015343</v>
      </c>
      <c r="AW40" s="17">
        <f t="shared" si="110"/>
        <v>2370536.4832136631</v>
      </c>
      <c r="AX40" s="17">
        <f t="shared" si="110"/>
        <v>2406426.6806867123</v>
      </c>
      <c r="AY40" s="17">
        <f t="shared" si="110"/>
        <v>2442373.2135670185</v>
      </c>
      <c r="AZ40" s="17">
        <f t="shared" si="110"/>
        <v>2478376.1702816486</v>
      </c>
      <c r="BA40" s="17">
        <f t="shared" si="110"/>
        <v>2514435.6393983364</v>
      </c>
      <c r="BB40" s="17">
        <f t="shared" si="110"/>
        <v>2550551.7096202374</v>
      </c>
      <c r="BC40" s="17">
        <f t="shared" si="110"/>
        <v>2586724.4697935581</v>
      </c>
      <c r="BD40" s="17">
        <f t="shared" si="110"/>
        <v>2622954.0089018345</v>
      </c>
      <c r="BE40" s="17">
        <f t="shared" si="110"/>
        <v>2653399.8046987057</v>
      </c>
      <c r="BF40" s="17">
        <f t="shared" si="110"/>
        <v>2655769.3292293549</v>
      </c>
      <c r="BG40" s="17">
        <f t="shared" si="110"/>
        <v>2658142.573107481</v>
      </c>
      <c r="BH40" s="17">
        <f t="shared" si="110"/>
        <v>2660519.5421717167</v>
      </c>
      <c r="BI40" s="17">
        <f t="shared" si="110"/>
        <v>2662900.2422692776</v>
      </c>
      <c r="BJ40" s="17">
        <f t="shared" si="110"/>
        <v>2665284.6792564392</v>
      </c>
      <c r="BK40" s="17">
        <f t="shared" si="110"/>
        <v>2667672.8589992523</v>
      </c>
      <c r="BL40" s="17">
        <f t="shared" si="110"/>
        <v>2670064.7873718739</v>
      </c>
      <c r="BM40" s="17">
        <f t="shared" si="110"/>
        <v>2672460.4702589512</v>
      </c>
      <c r="BN40" s="17">
        <f t="shared" si="110"/>
        <v>2674859.9135537148</v>
      </c>
      <c r="BO40" s="17">
        <f t="shared" si="110"/>
        <v>2677263.1231586933</v>
      </c>
      <c r="BP40" s="17">
        <f t="shared" si="110"/>
        <v>2679670.1049854755</v>
      </c>
      <c r="BQ40" s="17">
        <f t="shared" si="110"/>
        <v>2676116.9232366085</v>
      </c>
      <c r="BR40" s="17">
        <f t="shared" si="110"/>
        <v>2654030.3821370602</v>
      </c>
      <c r="BS40" s="17">
        <f t="shared" si="110"/>
        <v>2631909.1726772785</v>
      </c>
      <c r="BT40" s="17">
        <f t="shared" si="110"/>
        <v>2609753.2404398918</v>
      </c>
      <c r="BU40" s="17">
        <f t="shared" ref="BU40:DA40" si="111">BU22-BU37-BT44</f>
        <v>2587562.530921936</v>
      </c>
      <c r="BV40" s="17">
        <f t="shared" si="111"/>
        <v>2565336.9895348549</v>
      </c>
      <c r="BW40" s="17">
        <f t="shared" si="111"/>
        <v>2543076.5616042614</v>
      </c>
      <c r="BX40" s="17">
        <f t="shared" si="111"/>
        <v>2520781.1923706532</v>
      </c>
      <c r="BY40" s="17">
        <f t="shared" si="111"/>
        <v>2498450.8269877434</v>
      </c>
      <c r="BZ40" s="17">
        <f t="shared" si="111"/>
        <v>2476085.4105234146</v>
      </c>
      <c r="CA40" s="17">
        <f t="shared" si="111"/>
        <v>2453684.8879594803</v>
      </c>
      <c r="CB40" s="17">
        <f t="shared" si="111"/>
        <v>2431249.2041914463</v>
      </c>
      <c r="CC40" s="17">
        <f t="shared" si="111"/>
        <v>2402688.4277157784</v>
      </c>
      <c r="CD40" s="17">
        <f t="shared" si="111"/>
        <v>2354710.8710348606</v>
      </c>
      <c r="CE40" s="17">
        <f t="shared" si="111"/>
        <v>2306658.0059022903</v>
      </c>
      <c r="CF40" s="17">
        <f t="shared" si="111"/>
        <v>2258529.7141094208</v>
      </c>
      <c r="CG40" s="17">
        <f t="shared" si="111"/>
        <v>2210325.8772618771</v>
      </c>
      <c r="CH40" s="17">
        <f t="shared" si="111"/>
        <v>2162046.3767800331</v>
      </c>
      <c r="CI40" s="17">
        <f t="shared" si="111"/>
        <v>2113691.0938973427</v>
      </c>
      <c r="CJ40" s="17">
        <f t="shared" si="111"/>
        <v>2065259.909661293</v>
      </c>
      <c r="CK40" s="17">
        <f t="shared" si="111"/>
        <v>2016752.7049326897</v>
      </c>
      <c r="CL40" s="17">
        <f t="shared" si="111"/>
        <v>1968169.3603849411</v>
      </c>
      <c r="CM40" s="17">
        <f t="shared" si="111"/>
        <v>1919509.7565047741</v>
      </c>
      <c r="CN40" s="17">
        <f t="shared" si="111"/>
        <v>1870773.7735908031</v>
      </c>
      <c r="CO40" s="17">
        <f t="shared" si="111"/>
        <v>1809403.4552037716</v>
      </c>
      <c r="CP40" s="17">
        <f t="shared" si="111"/>
        <v>1721324.6961765289</v>
      </c>
      <c r="CQ40" s="17">
        <f t="shared" si="111"/>
        <v>1633107.6834442616</v>
      </c>
      <c r="CR40" s="17">
        <f t="shared" si="111"/>
        <v>1544752.1999958754</v>
      </c>
      <c r="CS40" s="17">
        <f t="shared" si="111"/>
        <v>1456258.0284793377</v>
      </c>
      <c r="CT40" s="17">
        <f t="shared" si="111"/>
        <v>1367624.9512015581</v>
      </c>
      <c r="CU40" s="17">
        <f t="shared" si="111"/>
        <v>1278852.7501276731</v>
      </c>
      <c r="CV40" s="17">
        <f t="shared" si="111"/>
        <v>1189941.2068805695</v>
      </c>
      <c r="CW40" s="17">
        <f t="shared" si="111"/>
        <v>1100890.1027406454</v>
      </c>
      <c r="CX40" s="17">
        <f t="shared" si="111"/>
        <v>1011699.2186444998</v>
      </c>
      <c r="CY40" s="17">
        <f t="shared" si="111"/>
        <v>922368.33518517017</v>
      </c>
      <c r="CZ40" s="17">
        <f t="shared" si="111"/>
        <v>832897.23261141777</v>
      </c>
      <c r="DA40" s="52">
        <f t="shared" si="111"/>
        <v>743285.69082677364</v>
      </c>
    </row>
    <row r="41" spans="3:105" x14ac:dyDescent="0.2">
      <c r="C41" s="42">
        <v>3</v>
      </c>
      <c r="D41" s="12" t="s">
        <v>17</v>
      </c>
      <c r="E41" s="11"/>
      <c r="F41" s="17"/>
      <c r="G41" s="17"/>
      <c r="H41" s="17"/>
      <c r="I41" s="17">
        <f>I24</f>
        <v>0</v>
      </c>
      <c r="J41" s="17">
        <f t="shared" ref="J41:T41" si="112">J24</f>
        <v>0</v>
      </c>
      <c r="K41" s="17">
        <f t="shared" si="112"/>
        <v>0</v>
      </c>
      <c r="L41" s="17">
        <f t="shared" si="112"/>
        <v>0</v>
      </c>
      <c r="M41" s="17">
        <f t="shared" si="112"/>
        <v>0</v>
      </c>
      <c r="N41" s="17">
        <f t="shared" si="112"/>
        <v>0</v>
      </c>
      <c r="O41" s="17">
        <f t="shared" si="112"/>
        <v>0</v>
      </c>
      <c r="P41" s="35">
        <f t="shared" si="112"/>
        <v>0</v>
      </c>
      <c r="Q41" s="17">
        <f t="shared" si="112"/>
        <v>0</v>
      </c>
      <c r="R41" s="17">
        <f t="shared" si="112"/>
        <v>0</v>
      </c>
      <c r="S41" s="17">
        <f t="shared" si="112"/>
        <v>0</v>
      </c>
      <c r="T41" s="17">
        <f t="shared" si="112"/>
        <v>0</v>
      </c>
      <c r="U41" s="17">
        <f>U24</f>
        <v>8892475.1353511699</v>
      </c>
      <c r="V41" s="17">
        <f t="shared" ref="V41:CG41" si="113">V24</f>
        <v>8643145.0486105606</v>
      </c>
      <c r="W41" s="17">
        <f t="shared" si="113"/>
        <v>8411691.7661817502</v>
      </c>
      <c r="X41" s="17">
        <f t="shared" si="113"/>
        <v>8557129.7018646095</v>
      </c>
      <c r="Y41" s="17">
        <f t="shared" si="113"/>
        <v>8523758.2059211601</v>
      </c>
      <c r="Z41" s="17">
        <f t="shared" si="113"/>
        <v>8582551.4563573115</v>
      </c>
      <c r="AA41" s="17">
        <f t="shared" si="113"/>
        <v>8761876.2040587105</v>
      </c>
      <c r="AB41" s="17">
        <f t="shared" si="113"/>
        <v>8813429.963163903</v>
      </c>
      <c r="AC41" s="17">
        <f t="shared" si="113"/>
        <v>9382633.2931174561</v>
      </c>
      <c r="AD41" s="17">
        <f t="shared" si="113"/>
        <v>9316839.0890629329</v>
      </c>
      <c r="AE41" s="17">
        <f t="shared" si="113"/>
        <v>8978385.0871351566</v>
      </c>
      <c r="AF41" s="17">
        <f t="shared" si="113"/>
        <v>8511359.4912972208</v>
      </c>
      <c r="AG41" s="17">
        <f t="shared" si="113"/>
        <v>18085326.62961065</v>
      </c>
      <c r="AH41" s="17">
        <f t="shared" si="113"/>
        <v>17572993.269545458</v>
      </c>
      <c r="AI41" s="17">
        <f t="shared" si="113"/>
        <v>17786495.052474819</v>
      </c>
      <c r="AJ41" s="17">
        <f t="shared" si="113"/>
        <v>18040578.904373031</v>
      </c>
      <c r="AK41" s="17">
        <f t="shared" si="113"/>
        <v>18510896.10927904</v>
      </c>
      <c r="AL41" s="17">
        <f t="shared" si="113"/>
        <v>19026900.358737838</v>
      </c>
      <c r="AM41" s="17">
        <f t="shared" si="113"/>
        <v>19237398.556899827</v>
      </c>
      <c r="AN41" s="17">
        <f t="shared" si="113"/>
        <v>18643575.973975584</v>
      </c>
      <c r="AO41" s="17">
        <f t="shared" si="113"/>
        <v>19332515.406296708</v>
      </c>
      <c r="AP41" s="17">
        <f t="shared" si="113"/>
        <v>19019794.421207618</v>
      </c>
      <c r="AQ41" s="17">
        <f t="shared" si="113"/>
        <v>18842818.285223514</v>
      </c>
      <c r="AR41" s="17">
        <f t="shared" si="113"/>
        <v>18424680.779939108</v>
      </c>
      <c r="AS41" s="17">
        <f t="shared" si="113"/>
        <v>18103141.568879794</v>
      </c>
      <c r="AT41" s="17">
        <f t="shared" si="113"/>
        <v>16792493.407347586</v>
      </c>
      <c r="AU41" s="17">
        <f t="shared" si="113"/>
        <v>17242457.345187224</v>
      </c>
      <c r="AV41" s="17">
        <f t="shared" si="113"/>
        <v>17505576.93961357</v>
      </c>
      <c r="AW41" s="17">
        <f t="shared" si="113"/>
        <v>18306684.710800089</v>
      </c>
      <c r="AX41" s="17">
        <f t="shared" si="113"/>
        <v>18306684.710800089</v>
      </c>
      <c r="AY41" s="17">
        <f t="shared" si="113"/>
        <v>18306684.710800089</v>
      </c>
      <c r="AZ41" s="17">
        <f t="shared" si="113"/>
        <v>18306684.710800089</v>
      </c>
      <c r="BA41" s="17">
        <f t="shared" si="113"/>
        <v>18306684.710800089</v>
      </c>
      <c r="BB41" s="17">
        <f t="shared" si="113"/>
        <v>18306684.710800089</v>
      </c>
      <c r="BC41" s="17">
        <f t="shared" si="113"/>
        <v>18306684.710800089</v>
      </c>
      <c r="BD41" s="17">
        <f t="shared" si="113"/>
        <v>18306684.710800089</v>
      </c>
      <c r="BE41" s="17">
        <f t="shared" si="113"/>
        <v>32503038.982120045</v>
      </c>
      <c r="BF41" s="17">
        <f t="shared" si="113"/>
        <v>32503038.982120045</v>
      </c>
      <c r="BG41" s="17">
        <f t="shared" si="113"/>
        <v>32503038.982120045</v>
      </c>
      <c r="BH41" s="17">
        <f t="shared" si="113"/>
        <v>32503038.982120045</v>
      </c>
      <c r="BI41" s="17">
        <f t="shared" si="113"/>
        <v>32503038.982120045</v>
      </c>
      <c r="BJ41" s="17">
        <f t="shared" si="113"/>
        <v>32503038.982120045</v>
      </c>
      <c r="BK41" s="17">
        <f t="shared" si="113"/>
        <v>32503038.982120045</v>
      </c>
      <c r="BL41" s="17">
        <f t="shared" si="113"/>
        <v>32503038.982120045</v>
      </c>
      <c r="BM41" s="17">
        <f t="shared" si="113"/>
        <v>32503038.982120045</v>
      </c>
      <c r="BN41" s="17">
        <f t="shared" si="113"/>
        <v>32503038.982120045</v>
      </c>
      <c r="BO41" s="17">
        <f t="shared" si="113"/>
        <v>32503038.982120045</v>
      </c>
      <c r="BP41" s="17">
        <f t="shared" si="113"/>
        <v>32503038.982120045</v>
      </c>
      <c r="BQ41" s="17">
        <f t="shared" si="113"/>
        <v>40507218.450813852</v>
      </c>
      <c r="BR41" s="17">
        <f t="shared" si="113"/>
        <v>40507218.450813852</v>
      </c>
      <c r="BS41" s="17">
        <f t="shared" si="113"/>
        <v>40507218.450813852</v>
      </c>
      <c r="BT41" s="17">
        <f t="shared" si="113"/>
        <v>40507218.450813852</v>
      </c>
      <c r="BU41" s="17">
        <f t="shared" si="113"/>
        <v>40507218.450813852</v>
      </c>
      <c r="BV41" s="17">
        <f t="shared" si="113"/>
        <v>40507218.450813852</v>
      </c>
      <c r="BW41" s="17">
        <f t="shared" si="113"/>
        <v>40507218.450813852</v>
      </c>
      <c r="BX41" s="17">
        <f t="shared" si="113"/>
        <v>40507218.450813852</v>
      </c>
      <c r="BY41" s="17">
        <f t="shared" si="113"/>
        <v>40507218.450813852</v>
      </c>
      <c r="BZ41" s="17">
        <f t="shared" si="113"/>
        <v>40507218.450813852</v>
      </c>
      <c r="CA41" s="17">
        <f t="shared" si="113"/>
        <v>40507218.450813852</v>
      </c>
      <c r="CB41" s="17">
        <f t="shared" si="113"/>
        <v>40507218.450813852</v>
      </c>
      <c r="CC41" s="17">
        <f t="shared" si="113"/>
        <v>48968970.158127032</v>
      </c>
      <c r="CD41" s="17">
        <f t="shared" si="113"/>
        <v>48968970.158127032</v>
      </c>
      <c r="CE41" s="17">
        <f t="shared" si="113"/>
        <v>48968970.158127032</v>
      </c>
      <c r="CF41" s="17">
        <f t="shared" si="113"/>
        <v>48968970.158127032</v>
      </c>
      <c r="CG41" s="17">
        <f t="shared" si="113"/>
        <v>48968970.158127032</v>
      </c>
      <c r="CH41" s="17">
        <f t="shared" ref="CH41:DA41" si="114">CH24</f>
        <v>48968970.158127032</v>
      </c>
      <c r="CI41" s="17">
        <f t="shared" si="114"/>
        <v>48968970.158127032</v>
      </c>
      <c r="CJ41" s="17">
        <f t="shared" si="114"/>
        <v>48968970.158127032</v>
      </c>
      <c r="CK41" s="17">
        <f t="shared" si="114"/>
        <v>48968970.158127032</v>
      </c>
      <c r="CL41" s="17">
        <f t="shared" si="114"/>
        <v>48968970.158127032</v>
      </c>
      <c r="CM41" s="17">
        <f t="shared" si="114"/>
        <v>48968970.158127032</v>
      </c>
      <c r="CN41" s="17">
        <f t="shared" si="114"/>
        <v>48968970.158127032</v>
      </c>
      <c r="CO41" s="17">
        <f t="shared" si="114"/>
        <v>57922675.773607321</v>
      </c>
      <c r="CP41" s="17">
        <f t="shared" si="114"/>
        <v>57922675.773607321</v>
      </c>
      <c r="CQ41" s="17">
        <f t="shared" si="114"/>
        <v>57922675.773607321</v>
      </c>
      <c r="CR41" s="17">
        <f t="shared" si="114"/>
        <v>57922675.773607321</v>
      </c>
      <c r="CS41" s="17">
        <f t="shared" si="114"/>
        <v>57922675.773607321</v>
      </c>
      <c r="CT41" s="17">
        <f t="shared" si="114"/>
        <v>57922675.773607321</v>
      </c>
      <c r="CU41" s="17">
        <f t="shared" si="114"/>
        <v>57922675.773607321</v>
      </c>
      <c r="CV41" s="17">
        <f t="shared" si="114"/>
        <v>57922675.773607321</v>
      </c>
      <c r="CW41" s="17">
        <f t="shared" si="114"/>
        <v>57922675.773607321</v>
      </c>
      <c r="CX41" s="17">
        <f t="shared" si="114"/>
        <v>57922675.773607321</v>
      </c>
      <c r="CY41" s="17">
        <f t="shared" si="114"/>
        <v>57922675.773607321</v>
      </c>
      <c r="CZ41" s="17">
        <f t="shared" si="114"/>
        <v>57922675.773607321</v>
      </c>
      <c r="DA41" s="52">
        <f t="shared" si="114"/>
        <v>0</v>
      </c>
    </row>
    <row r="42" spans="3:105" x14ac:dyDescent="0.2">
      <c r="C42" s="42" t="s">
        <v>18</v>
      </c>
      <c r="D42" s="53" t="s">
        <v>19</v>
      </c>
      <c r="E42" s="11"/>
      <c r="F42" s="17"/>
      <c r="G42" s="17"/>
      <c r="H42" s="17"/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35">
        <v>0</v>
      </c>
      <c r="Q42" s="17">
        <v>0</v>
      </c>
      <c r="R42" s="17">
        <v>0</v>
      </c>
      <c r="S42" s="17">
        <v>0</v>
      </c>
      <c r="T42" s="17">
        <v>0</v>
      </c>
      <c r="U42" s="17">
        <f>U22-U18-T26</f>
        <v>3235579.2432074547</v>
      </c>
      <c r="V42" s="17">
        <f t="shared" ref="V42:CG42" si="115">V22-V18-U26</f>
        <v>3439794.4448751211</v>
      </c>
      <c r="W42" s="17">
        <f t="shared" si="115"/>
        <v>3813754.2332714796</v>
      </c>
      <c r="X42" s="17">
        <f t="shared" si="115"/>
        <v>4209062.7991323471</v>
      </c>
      <c r="Y42" s="17">
        <f t="shared" si="115"/>
        <v>3660719.1809608936</v>
      </c>
      <c r="Z42" s="17">
        <f t="shared" si="115"/>
        <v>4452576.3728789091</v>
      </c>
      <c r="AA42" s="17">
        <f t="shared" si="115"/>
        <v>4246378.0977394581</v>
      </c>
      <c r="AB42" s="17">
        <f t="shared" si="115"/>
        <v>4446981.3182679415</v>
      </c>
      <c r="AC42" s="17">
        <f t="shared" si="115"/>
        <v>5123073.1926651001</v>
      </c>
      <c r="AD42" s="17">
        <f t="shared" si="115"/>
        <v>4872315.6611819267</v>
      </c>
      <c r="AE42" s="17">
        <f t="shared" si="115"/>
        <v>4827688.6376729012</v>
      </c>
      <c r="AF42" s="17">
        <f t="shared" si="115"/>
        <v>5548592.5680098534</v>
      </c>
      <c r="AG42" s="17">
        <f t="shared" si="115"/>
        <v>6020275.2247035503</v>
      </c>
      <c r="AH42" s="17">
        <f t="shared" si="115"/>
        <v>5318011.12429142</v>
      </c>
      <c r="AI42" s="17">
        <f t="shared" si="115"/>
        <v>6583945.5017907619</v>
      </c>
      <c r="AJ42" s="17">
        <f t="shared" si="115"/>
        <v>5952028.2999565601</v>
      </c>
      <c r="AK42" s="17">
        <f t="shared" si="115"/>
        <v>5625288.3265507221</v>
      </c>
      <c r="AL42" s="17">
        <f t="shared" si="115"/>
        <v>5942246.6101622581</v>
      </c>
      <c r="AM42" s="17">
        <f t="shared" si="115"/>
        <v>4820765.6631267071</v>
      </c>
      <c r="AN42" s="17">
        <f t="shared" si="115"/>
        <v>4845158.8203513622</v>
      </c>
      <c r="AO42" s="17">
        <f t="shared" si="115"/>
        <v>4969709.4900865555</v>
      </c>
      <c r="AP42" s="17">
        <f t="shared" si="115"/>
        <v>3952978.3781144619</v>
      </c>
      <c r="AQ42" s="17">
        <f t="shared" si="115"/>
        <v>4638528.5511493683</v>
      </c>
      <c r="AR42" s="17">
        <f t="shared" si="115"/>
        <v>3977949.5333292484</v>
      </c>
      <c r="AS42" s="17">
        <f t="shared" si="115"/>
        <v>3349452.0300183296</v>
      </c>
      <c r="AT42" s="17">
        <f t="shared" si="115"/>
        <v>3063164.9518318176</v>
      </c>
      <c r="AU42" s="17">
        <f t="shared" si="115"/>
        <v>2847109.0420622826</v>
      </c>
      <c r="AV42" s="17">
        <f t="shared" si="115"/>
        <v>2378200.9137015343</v>
      </c>
      <c r="AW42" s="17">
        <f t="shared" si="115"/>
        <v>2370536.4832136631</v>
      </c>
      <c r="AX42" s="17">
        <f t="shared" si="115"/>
        <v>2406426.6806867123</v>
      </c>
      <c r="AY42" s="17">
        <f t="shared" si="115"/>
        <v>2442373.2135670185</v>
      </c>
      <c r="AZ42" s="17">
        <f t="shared" si="115"/>
        <v>2478376.1702818871</v>
      </c>
      <c r="BA42" s="17">
        <f t="shared" si="115"/>
        <v>2514435.6393983364</v>
      </c>
      <c r="BB42" s="17">
        <f t="shared" si="115"/>
        <v>2550551.7096204758</v>
      </c>
      <c r="BC42" s="17">
        <f t="shared" si="115"/>
        <v>2586724.4697935581</v>
      </c>
      <c r="BD42" s="17">
        <f t="shared" si="115"/>
        <v>2622954.0089018345</v>
      </c>
      <c r="BE42" s="17">
        <f t="shared" si="115"/>
        <v>2653399.8046989441</v>
      </c>
      <c r="BF42" s="17">
        <f t="shared" si="115"/>
        <v>2655769.3292293549</v>
      </c>
      <c r="BG42" s="17">
        <f t="shared" si="115"/>
        <v>2658142.573107481</v>
      </c>
      <c r="BH42" s="17">
        <f t="shared" si="115"/>
        <v>2660519.5421717167</v>
      </c>
      <c r="BI42" s="17">
        <f t="shared" si="115"/>
        <v>2662900.2422692776</v>
      </c>
      <c r="BJ42" s="17">
        <f t="shared" si="115"/>
        <v>2665284.6792564392</v>
      </c>
      <c r="BK42" s="17">
        <f t="shared" si="115"/>
        <v>2667672.8589992523</v>
      </c>
      <c r="BL42" s="17">
        <f t="shared" si="115"/>
        <v>2670064.7873718739</v>
      </c>
      <c r="BM42" s="17">
        <f t="shared" si="115"/>
        <v>2672460.4702589512</v>
      </c>
      <c r="BN42" s="17">
        <f t="shared" si="115"/>
        <v>2674859.9135537148</v>
      </c>
      <c r="BO42" s="17">
        <f t="shared" si="115"/>
        <v>2677263.1231586933</v>
      </c>
      <c r="BP42" s="17">
        <f t="shared" si="115"/>
        <v>2679670.1049854755</v>
      </c>
      <c r="BQ42" s="17">
        <f t="shared" si="115"/>
        <v>2676116.9232366085</v>
      </c>
      <c r="BR42" s="17">
        <f t="shared" si="115"/>
        <v>2654030.3821370602</v>
      </c>
      <c r="BS42" s="17">
        <f t="shared" si="115"/>
        <v>2631909.1726772785</v>
      </c>
      <c r="BT42" s="17">
        <f t="shared" si="115"/>
        <v>2609753.2404398918</v>
      </c>
      <c r="BU42" s="17">
        <f t="shared" si="115"/>
        <v>2587562.530921936</v>
      </c>
      <c r="BV42" s="17">
        <f t="shared" si="115"/>
        <v>2565336.9895348549</v>
      </c>
      <c r="BW42" s="17">
        <f t="shared" si="115"/>
        <v>2543076.5616042614</v>
      </c>
      <c r="BX42" s="17">
        <f t="shared" si="115"/>
        <v>2520781.1923706532</v>
      </c>
      <c r="BY42" s="17">
        <f t="shared" si="115"/>
        <v>2498450.8269877434</v>
      </c>
      <c r="BZ42" s="17">
        <f t="shared" si="115"/>
        <v>2476085.4105234146</v>
      </c>
      <c r="CA42" s="17">
        <f t="shared" si="115"/>
        <v>2453684.8879594803</v>
      </c>
      <c r="CB42" s="17">
        <f t="shared" si="115"/>
        <v>2431249.2041914463</v>
      </c>
      <c r="CC42" s="17">
        <f t="shared" si="115"/>
        <v>2402688.4277157784</v>
      </c>
      <c r="CD42" s="17">
        <f t="shared" si="115"/>
        <v>2354710.8710348606</v>
      </c>
      <c r="CE42" s="17">
        <f t="shared" si="115"/>
        <v>2306658.0059022903</v>
      </c>
      <c r="CF42" s="17">
        <f t="shared" si="115"/>
        <v>2258529.7141094208</v>
      </c>
      <c r="CG42" s="17">
        <f t="shared" si="115"/>
        <v>2210325.8772618771</v>
      </c>
      <c r="CH42" s="17">
        <f t="shared" ref="CH42:DA42" si="116">CH22-CH18-CG26</f>
        <v>2162046.3767800331</v>
      </c>
      <c r="CI42" s="17">
        <f t="shared" si="116"/>
        <v>2113691.0938973427</v>
      </c>
      <c r="CJ42" s="17">
        <f t="shared" si="116"/>
        <v>2065259.909661293</v>
      </c>
      <c r="CK42" s="17">
        <f t="shared" si="116"/>
        <v>2016752.7049326897</v>
      </c>
      <c r="CL42" s="17">
        <f t="shared" si="116"/>
        <v>1968169.3603849411</v>
      </c>
      <c r="CM42" s="17">
        <f t="shared" si="116"/>
        <v>1919509.7565047741</v>
      </c>
      <c r="CN42" s="17">
        <f t="shared" si="116"/>
        <v>1870773.7735908031</v>
      </c>
      <c r="CO42" s="17">
        <f t="shared" si="116"/>
        <v>1809403.4552037716</v>
      </c>
      <c r="CP42" s="17">
        <f t="shared" si="116"/>
        <v>1721324.6961765289</v>
      </c>
      <c r="CQ42" s="17">
        <f t="shared" si="116"/>
        <v>1633107.6834442616</v>
      </c>
      <c r="CR42" s="17">
        <f t="shared" si="116"/>
        <v>1544752.1999958754</v>
      </c>
      <c r="CS42" s="17">
        <f t="shared" si="116"/>
        <v>1456258.0284793377</v>
      </c>
      <c r="CT42" s="17">
        <f t="shared" si="116"/>
        <v>1367624.9512015581</v>
      </c>
      <c r="CU42" s="17">
        <f t="shared" si="116"/>
        <v>1278852.7501276731</v>
      </c>
      <c r="CV42" s="17">
        <f t="shared" si="116"/>
        <v>1189941.2068805695</v>
      </c>
      <c r="CW42" s="17">
        <f t="shared" si="116"/>
        <v>1100890.1027406454</v>
      </c>
      <c r="CX42" s="17">
        <f t="shared" si="116"/>
        <v>1011699.2186444998</v>
      </c>
      <c r="CY42" s="17">
        <f t="shared" si="116"/>
        <v>922368.33518517017</v>
      </c>
      <c r="CZ42" s="17">
        <f t="shared" si="116"/>
        <v>832897.23261141777</v>
      </c>
      <c r="DA42" s="52">
        <f t="shared" si="116"/>
        <v>743285.69082677364</v>
      </c>
    </row>
    <row r="43" spans="3:105" x14ac:dyDescent="0.2">
      <c r="C43" s="42" t="s">
        <v>20</v>
      </c>
      <c r="D43" s="53" t="s">
        <v>21</v>
      </c>
      <c r="E43" s="11"/>
      <c r="F43" s="17"/>
      <c r="G43" s="17"/>
      <c r="H43" s="17"/>
      <c r="I43" s="17">
        <f>I41-I42</f>
        <v>0</v>
      </c>
      <c r="J43" s="17">
        <f t="shared" ref="J43:BU43" si="117">J41-J42</f>
        <v>0</v>
      </c>
      <c r="K43" s="17">
        <f t="shared" si="117"/>
        <v>0</v>
      </c>
      <c r="L43" s="17">
        <f t="shared" si="117"/>
        <v>0</v>
      </c>
      <c r="M43" s="17">
        <f t="shared" si="117"/>
        <v>0</v>
      </c>
      <c r="N43" s="17">
        <f t="shared" si="117"/>
        <v>0</v>
      </c>
      <c r="O43" s="17">
        <f t="shared" si="117"/>
        <v>0</v>
      </c>
      <c r="P43" s="35">
        <f t="shared" si="117"/>
        <v>0</v>
      </c>
      <c r="Q43" s="17">
        <f t="shared" si="117"/>
        <v>0</v>
      </c>
      <c r="R43" s="17">
        <f t="shared" si="117"/>
        <v>0</v>
      </c>
      <c r="S43" s="17">
        <f t="shared" si="117"/>
        <v>0</v>
      </c>
      <c r="T43" s="17">
        <f t="shared" si="117"/>
        <v>0</v>
      </c>
      <c r="U43" s="17">
        <f t="shared" si="117"/>
        <v>5656895.8921437152</v>
      </c>
      <c r="V43" s="17">
        <f t="shared" si="117"/>
        <v>5203350.6037354395</v>
      </c>
      <c r="W43" s="17">
        <f t="shared" si="117"/>
        <v>4597937.5329102706</v>
      </c>
      <c r="X43" s="17">
        <f t="shared" si="117"/>
        <v>4348066.9027322624</v>
      </c>
      <c r="Y43" s="17">
        <f t="shared" si="117"/>
        <v>4863039.0249602664</v>
      </c>
      <c r="Z43" s="17">
        <f t="shared" si="117"/>
        <v>4129975.0834784023</v>
      </c>
      <c r="AA43" s="17">
        <f t="shared" si="117"/>
        <v>4515498.1063192524</v>
      </c>
      <c r="AB43" s="17">
        <f t="shared" si="117"/>
        <v>4366448.6448959615</v>
      </c>
      <c r="AC43" s="17">
        <f t="shared" si="117"/>
        <v>4259560.100452356</v>
      </c>
      <c r="AD43" s="17">
        <f t="shared" si="117"/>
        <v>4444523.4278810062</v>
      </c>
      <c r="AE43" s="17">
        <f t="shared" si="117"/>
        <v>4150696.4494622555</v>
      </c>
      <c r="AF43" s="17">
        <f t="shared" si="117"/>
        <v>2962766.9232873674</v>
      </c>
      <c r="AG43" s="17">
        <f t="shared" si="117"/>
        <v>12065051.4049071</v>
      </c>
      <c r="AH43" s="17">
        <f t="shared" si="117"/>
        <v>12254982.145254038</v>
      </c>
      <c r="AI43" s="17">
        <f t="shared" si="117"/>
        <v>11202549.550684057</v>
      </c>
      <c r="AJ43" s="17">
        <f t="shared" si="117"/>
        <v>12088550.604416471</v>
      </c>
      <c r="AK43" s="17">
        <f t="shared" si="117"/>
        <v>12885607.782728318</v>
      </c>
      <c r="AL43" s="17">
        <f t="shared" si="117"/>
        <v>13084653.748575579</v>
      </c>
      <c r="AM43" s="17">
        <f t="shared" si="117"/>
        <v>14416632.89377312</v>
      </c>
      <c r="AN43" s="17">
        <f t="shared" si="117"/>
        <v>13798417.153624222</v>
      </c>
      <c r="AO43" s="17">
        <f t="shared" si="117"/>
        <v>14362805.916210152</v>
      </c>
      <c r="AP43" s="17">
        <f t="shared" si="117"/>
        <v>15066816.043093156</v>
      </c>
      <c r="AQ43" s="17">
        <f t="shared" si="117"/>
        <v>14204289.734074146</v>
      </c>
      <c r="AR43" s="17">
        <f t="shared" si="117"/>
        <v>14446731.246609859</v>
      </c>
      <c r="AS43" s="17">
        <f t="shared" si="117"/>
        <v>14753689.538861465</v>
      </c>
      <c r="AT43" s="17">
        <f t="shared" si="117"/>
        <v>13729328.455515768</v>
      </c>
      <c r="AU43" s="17">
        <f t="shared" si="117"/>
        <v>14395348.303124942</v>
      </c>
      <c r="AV43" s="17">
        <f t="shared" si="117"/>
        <v>15127376.025912035</v>
      </c>
      <c r="AW43" s="17">
        <f t="shared" si="117"/>
        <v>15936148.227586426</v>
      </c>
      <c r="AX43" s="17">
        <f t="shared" si="117"/>
        <v>15900258.030113377</v>
      </c>
      <c r="AY43" s="17">
        <f t="shared" si="117"/>
        <v>15864311.49723307</v>
      </c>
      <c r="AZ43" s="17">
        <f t="shared" si="117"/>
        <v>15828308.540518202</v>
      </c>
      <c r="BA43" s="17">
        <f t="shared" si="117"/>
        <v>15792249.071401753</v>
      </c>
      <c r="BB43" s="17">
        <f t="shared" si="117"/>
        <v>15756133.001179613</v>
      </c>
      <c r="BC43" s="17">
        <f t="shared" si="117"/>
        <v>15719960.241006531</v>
      </c>
      <c r="BD43" s="17">
        <f t="shared" si="117"/>
        <v>15683730.701898254</v>
      </c>
      <c r="BE43" s="17">
        <f t="shared" si="117"/>
        <v>29849639.1774211</v>
      </c>
      <c r="BF43" s="17">
        <f t="shared" si="117"/>
        <v>29847269.65289069</v>
      </c>
      <c r="BG43" s="17">
        <f t="shared" si="117"/>
        <v>29844896.409012564</v>
      </c>
      <c r="BH43" s="17">
        <f t="shared" si="117"/>
        <v>29842519.439948328</v>
      </c>
      <c r="BI43" s="17">
        <f t="shared" si="117"/>
        <v>29840138.739850767</v>
      </c>
      <c r="BJ43" s="17">
        <f t="shared" si="117"/>
        <v>29837754.302863605</v>
      </c>
      <c r="BK43" s="17">
        <f t="shared" si="117"/>
        <v>29835366.123120792</v>
      </c>
      <c r="BL43" s="17">
        <f t="shared" si="117"/>
        <v>29832974.194748171</v>
      </c>
      <c r="BM43" s="17">
        <f t="shared" si="117"/>
        <v>29830578.511861093</v>
      </c>
      <c r="BN43" s="17">
        <f t="shared" si="117"/>
        <v>29828179.06856633</v>
      </c>
      <c r="BO43" s="17">
        <f t="shared" si="117"/>
        <v>29825775.858961351</v>
      </c>
      <c r="BP43" s="17">
        <f t="shared" si="117"/>
        <v>29823368.877134569</v>
      </c>
      <c r="BQ43" s="17">
        <f t="shared" si="117"/>
        <v>37831101.527577244</v>
      </c>
      <c r="BR43" s="17">
        <f t="shared" si="117"/>
        <v>37853188.068676792</v>
      </c>
      <c r="BS43" s="17">
        <f t="shared" si="117"/>
        <v>37875309.278136574</v>
      </c>
      <c r="BT43" s="17">
        <f t="shared" si="117"/>
        <v>37897465.21037396</v>
      </c>
      <c r="BU43" s="17">
        <f t="shared" si="117"/>
        <v>37919655.919891916</v>
      </c>
      <c r="BV43" s="17">
        <f t="shared" ref="BV43:DA43" si="118">BV41-BV42</f>
        <v>37941881.461278997</v>
      </c>
      <c r="BW43" s="17">
        <f t="shared" si="118"/>
        <v>37964141.889209591</v>
      </c>
      <c r="BX43" s="17">
        <f t="shared" si="118"/>
        <v>37986437.258443199</v>
      </c>
      <c r="BY43" s="17">
        <f t="shared" si="118"/>
        <v>38008767.623826109</v>
      </c>
      <c r="BZ43" s="17">
        <f t="shared" si="118"/>
        <v>38031133.040290438</v>
      </c>
      <c r="CA43" s="17">
        <f t="shared" si="118"/>
        <v>38053533.562854372</v>
      </c>
      <c r="CB43" s="17">
        <f t="shared" si="118"/>
        <v>38075969.246622406</v>
      </c>
      <c r="CC43" s="17">
        <f t="shared" si="118"/>
        <v>46566281.730411254</v>
      </c>
      <c r="CD43" s="17">
        <f t="shared" si="118"/>
        <v>46614259.287092172</v>
      </c>
      <c r="CE43" s="17">
        <f t="shared" si="118"/>
        <v>46662312.152224742</v>
      </c>
      <c r="CF43" s="17">
        <f t="shared" si="118"/>
        <v>46710440.444017611</v>
      </c>
      <c r="CG43" s="17">
        <f t="shared" si="118"/>
        <v>46758644.280865155</v>
      </c>
      <c r="CH43" s="17">
        <f t="shared" si="118"/>
        <v>46806923.781346999</v>
      </c>
      <c r="CI43" s="17">
        <f t="shared" si="118"/>
        <v>46855279.06422969</v>
      </c>
      <c r="CJ43" s="17">
        <f t="shared" si="118"/>
        <v>46903710.248465739</v>
      </c>
      <c r="CK43" s="17">
        <f t="shared" si="118"/>
        <v>46952217.453194343</v>
      </c>
      <c r="CL43" s="17">
        <f t="shared" si="118"/>
        <v>47000800.797742091</v>
      </c>
      <c r="CM43" s="17">
        <f t="shared" si="118"/>
        <v>47049460.401622258</v>
      </c>
      <c r="CN43" s="17">
        <f t="shared" si="118"/>
        <v>47098196.384536229</v>
      </c>
      <c r="CO43" s="17">
        <f t="shared" si="118"/>
        <v>56113272.318403549</v>
      </c>
      <c r="CP43" s="17">
        <f t="shared" si="118"/>
        <v>56201351.077430792</v>
      </c>
      <c r="CQ43" s="17">
        <f t="shared" si="118"/>
        <v>56289568.09016306</v>
      </c>
      <c r="CR43" s="17">
        <f t="shared" si="118"/>
        <v>56377923.573611446</v>
      </c>
      <c r="CS43" s="17">
        <f t="shared" si="118"/>
        <v>56466417.745127983</v>
      </c>
      <c r="CT43" s="17">
        <f t="shared" si="118"/>
        <v>56555050.822405763</v>
      </c>
      <c r="CU43" s="17">
        <f t="shared" si="118"/>
        <v>56643823.023479648</v>
      </c>
      <c r="CV43" s="17">
        <f t="shared" si="118"/>
        <v>56732734.566726752</v>
      </c>
      <c r="CW43" s="17">
        <f t="shared" si="118"/>
        <v>56821785.670866676</v>
      </c>
      <c r="CX43" s="17">
        <f t="shared" si="118"/>
        <v>56910976.554962821</v>
      </c>
      <c r="CY43" s="17">
        <f t="shared" si="118"/>
        <v>57000307.438422151</v>
      </c>
      <c r="CZ43" s="17">
        <f t="shared" si="118"/>
        <v>57089778.540995903</v>
      </c>
      <c r="DA43" s="52">
        <f t="shared" si="118"/>
        <v>-743285.69082677364</v>
      </c>
    </row>
    <row r="44" spans="3:105" x14ac:dyDescent="0.2">
      <c r="C44" s="42">
        <v>4</v>
      </c>
      <c r="D44" s="54" t="s">
        <v>22</v>
      </c>
      <c r="E44" s="55"/>
      <c r="F44" s="56"/>
      <c r="G44" s="56"/>
      <c r="H44" s="56"/>
      <c r="I44" s="56">
        <f>I39+I40-I41</f>
        <v>26445145.048161093</v>
      </c>
      <c r="J44" s="56">
        <f t="shared" ref="J44:BU44" si="119">J39+J40-J41</f>
        <v>74035182.310376599</v>
      </c>
      <c r="K44" s="56">
        <f t="shared" si="119"/>
        <v>123921664.04761755</v>
      </c>
      <c r="L44" s="56">
        <f t="shared" si="119"/>
        <v>175044841.71645889</v>
      </c>
      <c r="M44" s="56">
        <f t="shared" si="119"/>
        <v>228903759.76272589</v>
      </c>
      <c r="N44" s="56">
        <f t="shared" si="119"/>
        <v>282123274.89931357</v>
      </c>
      <c r="O44" s="56">
        <f t="shared" si="119"/>
        <v>334923440.13408071</v>
      </c>
      <c r="P44" s="57">
        <f t="shared" si="119"/>
        <v>386952479.41166466</v>
      </c>
      <c r="Q44" s="56">
        <f t="shared" si="119"/>
        <v>440736136.71489489</v>
      </c>
      <c r="R44" s="56">
        <f t="shared" si="119"/>
        <v>494133497.69784021</v>
      </c>
      <c r="S44" s="56">
        <f t="shared" si="119"/>
        <v>547665524.2678721</v>
      </c>
      <c r="T44" s="56">
        <f t="shared" si="119"/>
        <v>601424224.23940659</v>
      </c>
      <c r="U44" s="56">
        <f t="shared" si="119"/>
        <v>641466229.62386465</v>
      </c>
      <c r="V44" s="56">
        <f t="shared" si="119"/>
        <v>680680459.75933087</v>
      </c>
      <c r="W44" s="56">
        <f t="shared" si="119"/>
        <v>719310652.2735635</v>
      </c>
      <c r="X44" s="56">
        <f t="shared" si="119"/>
        <v>758938128.68182683</v>
      </c>
      <c r="Y44" s="56">
        <f t="shared" si="119"/>
        <v>797879135.08056319</v>
      </c>
      <c r="Z44" s="56">
        <f t="shared" si="119"/>
        <v>837855347.05250001</v>
      </c>
      <c r="AA44" s="56">
        <f t="shared" si="119"/>
        <v>878367595.38938439</v>
      </c>
      <c r="AB44" s="56">
        <f t="shared" si="119"/>
        <v>919293830.68956053</v>
      </c>
      <c r="AC44" s="56">
        <f t="shared" si="119"/>
        <v>963252120.63090062</v>
      </c>
      <c r="AD44" s="56">
        <f t="shared" si="119"/>
        <v>1006687327.3411977</v>
      </c>
      <c r="AE44" s="56">
        <f t="shared" si="119"/>
        <v>1048677027.9662447</v>
      </c>
      <c r="AF44" s="56">
        <f t="shared" si="119"/>
        <v>1089454588.8147144</v>
      </c>
      <c r="AG44" s="56">
        <f t="shared" si="119"/>
        <v>1115721466.2523596</v>
      </c>
      <c r="AH44" s="56">
        <f t="shared" si="119"/>
        <v>1140712520.1535866</v>
      </c>
      <c r="AI44" s="56">
        <f t="shared" si="119"/>
        <v>1167208524.6115203</v>
      </c>
      <c r="AJ44" s="56">
        <f t="shared" si="119"/>
        <v>1193357059.8504226</v>
      </c>
      <c r="AK44" s="56">
        <f t="shared" si="119"/>
        <v>1219705377.2825706</v>
      </c>
      <c r="AL44" s="56">
        <f t="shared" si="119"/>
        <v>1246948322.0110576</v>
      </c>
      <c r="AM44" s="56">
        <f t="shared" si="119"/>
        <v>1273305439.4454408</v>
      </c>
      <c r="AN44" s="56">
        <f t="shared" si="119"/>
        <v>1299022163.0598619</v>
      </c>
      <c r="AO44" s="56">
        <f t="shared" si="119"/>
        <v>1325634708.049861</v>
      </c>
      <c r="AP44" s="56">
        <f t="shared" si="119"/>
        <v>1350880429.418175</v>
      </c>
      <c r="AQ44" s="56">
        <f t="shared" si="119"/>
        <v>1376613575.401726</v>
      </c>
      <c r="AR44" s="56">
        <f t="shared" si="119"/>
        <v>1401218035.6026089</v>
      </c>
      <c r="AS44" s="56">
        <f t="shared" si="119"/>
        <v>1424834033.7479496</v>
      </c>
      <c r="AT44" s="56">
        <f t="shared" si="119"/>
        <v>1446696468.4694161</v>
      </c>
      <c r="AU44" s="56">
        <f t="shared" si="119"/>
        <v>1468846583.8763204</v>
      </c>
      <c r="AV44" s="56">
        <f t="shared" si="119"/>
        <v>1490822354.6909215</v>
      </c>
      <c r="AW44" s="56">
        <f t="shared" si="119"/>
        <v>1513687304.726526</v>
      </c>
      <c r="AX44" s="56">
        <f t="shared" si="119"/>
        <v>1536588144.9596035</v>
      </c>
      <c r="AY44" s="56">
        <f t="shared" si="119"/>
        <v>1559524931.7255614</v>
      </c>
      <c r="AZ44" s="56">
        <f t="shared" si="119"/>
        <v>1582497721.4482338</v>
      </c>
      <c r="BA44" s="56">
        <f t="shared" si="119"/>
        <v>1605506570.640023</v>
      </c>
      <c r="BB44" s="56">
        <f t="shared" si="119"/>
        <v>1628551535.902034</v>
      </c>
      <c r="BC44" s="56">
        <f t="shared" si="119"/>
        <v>1651632673.9242184</v>
      </c>
      <c r="BD44" s="56">
        <f t="shared" si="119"/>
        <v>1674750041.4855111</v>
      </c>
      <c r="BE44" s="56">
        <f t="shared" si="119"/>
        <v>1676259619.6937869</v>
      </c>
      <c r="BF44" s="56">
        <f t="shared" si="119"/>
        <v>1677771567.4265933</v>
      </c>
      <c r="BG44" s="56">
        <f t="shared" si="119"/>
        <v>1679285888.4032779</v>
      </c>
      <c r="BH44" s="56">
        <f t="shared" si="119"/>
        <v>1680802586.3490267</v>
      </c>
      <c r="BI44" s="56">
        <f t="shared" si="119"/>
        <v>1682321664.994873</v>
      </c>
      <c r="BJ44" s="56">
        <f t="shared" si="119"/>
        <v>1683843128.0777066</v>
      </c>
      <c r="BK44" s="56">
        <f t="shared" si="119"/>
        <v>1685366979.3402829</v>
      </c>
      <c r="BL44" s="56">
        <f t="shared" si="119"/>
        <v>1686893222.5312319</v>
      </c>
      <c r="BM44" s="56">
        <f t="shared" si="119"/>
        <v>1688421861.4050679</v>
      </c>
      <c r="BN44" s="56">
        <f t="shared" si="119"/>
        <v>1689952899.7221987</v>
      </c>
      <c r="BO44" s="56">
        <f t="shared" si="119"/>
        <v>1691486341.2489345</v>
      </c>
      <c r="BP44" s="56">
        <f t="shared" si="119"/>
        <v>1693022189.7574971</v>
      </c>
      <c r="BQ44" s="56">
        <f t="shared" si="119"/>
        <v>1678951281.981514</v>
      </c>
      <c r="BR44" s="56">
        <f t="shared" si="119"/>
        <v>1664858287.6644313</v>
      </c>
      <c r="BS44" s="56">
        <f t="shared" si="119"/>
        <v>1650743172.1378889</v>
      </c>
      <c r="BT44" s="56">
        <f t="shared" si="119"/>
        <v>1636605900.6791091</v>
      </c>
      <c r="BU44" s="56">
        <f t="shared" si="119"/>
        <v>1622446438.5108113</v>
      </c>
      <c r="BV44" s="56">
        <f t="shared" ref="BV44:DA44" si="120">BV39+BV40-BV41</f>
        <v>1608264750.8011265</v>
      </c>
      <c r="BW44" s="56">
        <f t="shared" si="120"/>
        <v>1594060802.663511</v>
      </c>
      <c r="BX44" s="56">
        <f t="shared" si="120"/>
        <v>1579834559.156662</v>
      </c>
      <c r="BY44" s="56">
        <f t="shared" si="120"/>
        <v>1565585985.28443</v>
      </c>
      <c r="BZ44" s="56">
        <f t="shared" si="120"/>
        <v>1551315045.9957337</v>
      </c>
      <c r="CA44" s="56">
        <f t="shared" si="120"/>
        <v>1537021706.1844735</v>
      </c>
      <c r="CB44" s="56">
        <f t="shared" si="120"/>
        <v>1522705930.6894453</v>
      </c>
      <c r="CC44" s="56">
        <f t="shared" si="120"/>
        <v>1492140358.0934672</v>
      </c>
      <c r="CD44" s="56">
        <f t="shared" si="120"/>
        <v>1461526807.9408083</v>
      </c>
      <c r="CE44" s="56">
        <f t="shared" si="120"/>
        <v>1430865204.9230168</v>
      </c>
      <c r="CF44" s="56">
        <f t="shared" si="120"/>
        <v>1400155473.6134324</v>
      </c>
      <c r="CG44" s="56">
        <f t="shared" si="120"/>
        <v>1369397538.4670005</v>
      </c>
      <c r="CH44" s="56">
        <f t="shared" si="120"/>
        <v>1338591323.8200867</v>
      </c>
      <c r="CI44" s="56">
        <f t="shared" si="120"/>
        <v>1307736753.8902903</v>
      </c>
      <c r="CJ44" s="56">
        <f t="shared" si="120"/>
        <v>1276833752.7762578</v>
      </c>
      <c r="CK44" s="56">
        <f t="shared" si="120"/>
        <v>1245882244.4574966</v>
      </c>
      <c r="CL44" s="56">
        <f t="shared" si="120"/>
        <v>1214882152.7941878</v>
      </c>
      <c r="CM44" s="56">
        <f t="shared" si="120"/>
        <v>1183833401.5269988</v>
      </c>
      <c r="CN44" s="56">
        <f t="shared" si="120"/>
        <v>1152735914.2768958</v>
      </c>
      <c r="CO44" s="56">
        <f t="shared" si="120"/>
        <v>1096622641.9584923</v>
      </c>
      <c r="CP44" s="56">
        <f t="shared" si="120"/>
        <v>1040421290.8810614</v>
      </c>
      <c r="CQ44" s="56">
        <f t="shared" si="120"/>
        <v>984131722.79089832</v>
      </c>
      <c r="CR44" s="56">
        <f t="shared" si="120"/>
        <v>927753799.21728683</v>
      </c>
      <c r="CS44" s="56">
        <f t="shared" si="120"/>
        <v>871287381.47215879</v>
      </c>
      <c r="CT44" s="56">
        <f t="shared" si="120"/>
        <v>814732330.64975297</v>
      </c>
      <c r="CU44" s="56">
        <f t="shared" si="120"/>
        <v>758088507.62627327</v>
      </c>
      <c r="CV44" s="56">
        <f t="shared" si="120"/>
        <v>701355773.05954647</v>
      </c>
      <c r="CW44" s="56">
        <f t="shared" si="120"/>
        <v>644533987.38867974</v>
      </c>
      <c r="CX44" s="56">
        <f t="shared" si="120"/>
        <v>587623010.83371687</v>
      </c>
      <c r="CY44" s="56">
        <f t="shared" si="120"/>
        <v>530622703.39529473</v>
      </c>
      <c r="CZ44" s="56">
        <f t="shared" si="120"/>
        <v>473532924.85429883</v>
      </c>
      <c r="DA44" s="58">
        <f t="shared" si="120"/>
        <v>474276210.5451256</v>
      </c>
    </row>
    <row r="45" spans="3:105" x14ac:dyDescent="0.2"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</row>
    <row r="46" spans="3:105" x14ac:dyDescent="0.2">
      <c r="AB46" s="24"/>
    </row>
    <row r="47" spans="3:105" x14ac:dyDescent="0.2">
      <c r="D47" s="1" t="s">
        <v>23</v>
      </c>
      <c r="I47" s="59"/>
      <c r="J47" s="59"/>
      <c r="K47" s="59"/>
      <c r="L47" s="59"/>
      <c r="M47" s="59"/>
      <c r="N47" s="59"/>
      <c r="O47" s="59"/>
      <c r="P47" s="59"/>
      <c r="Q47" s="24">
        <v>356815929.90000004</v>
      </c>
      <c r="R47" s="24">
        <v>315736163.39999998</v>
      </c>
      <c r="S47" s="24">
        <v>361422226.75000006</v>
      </c>
      <c r="T47" s="24">
        <v>343975587.43000001</v>
      </c>
      <c r="U47" s="24">
        <v>363983088.7299999</v>
      </c>
      <c r="V47" s="24">
        <v>343226525.95000005</v>
      </c>
      <c r="W47" s="24">
        <v>356573498.20000011</v>
      </c>
      <c r="X47" s="24">
        <v>362440700.44999981</v>
      </c>
      <c r="Y47" s="24">
        <v>349395840.24999994</v>
      </c>
      <c r="Z47" s="24">
        <v>366426972.25000024</v>
      </c>
      <c r="AA47" s="24">
        <v>361995187.67000008</v>
      </c>
      <c r="AB47" s="24">
        <v>401867573.21999973</v>
      </c>
      <c r="AC47" s="24">
        <v>405593258.25</v>
      </c>
      <c r="AD47" s="24">
        <v>355582725.34999996</v>
      </c>
      <c r="AE47" s="24">
        <v>372128943.21000004</v>
      </c>
      <c r="AF47" s="24">
        <v>363729226.15999997</v>
      </c>
      <c r="AG47" s="24">
        <v>380914406.50000012</v>
      </c>
      <c r="AH47" s="24">
        <v>385450867.10999978</v>
      </c>
      <c r="AI47" s="24">
        <v>404564550.36000001</v>
      </c>
      <c r="AJ47" s="24">
        <v>407681453.02999997</v>
      </c>
      <c r="AK47" s="24">
        <v>409888765.31000012</v>
      </c>
      <c r="AL47" s="24">
        <v>430949037.25</v>
      </c>
      <c r="AM47" s="24">
        <v>440521188.47000009</v>
      </c>
      <c r="AN47" s="24">
        <v>519078076.39999974</v>
      </c>
      <c r="AO47" s="24"/>
    </row>
    <row r="48" spans="3:105" x14ac:dyDescent="0.2">
      <c r="AB48" s="60"/>
    </row>
    <row r="49" spans="4:44" x14ac:dyDescent="0.2">
      <c r="D49" s="1" t="s">
        <v>24</v>
      </c>
      <c r="Q49" s="1">
        <v>0</v>
      </c>
      <c r="R49" s="1">
        <v>0</v>
      </c>
      <c r="S49" s="1">
        <v>0</v>
      </c>
      <c r="T49" s="1">
        <v>0</v>
      </c>
      <c r="U49" s="1">
        <v>5.1212720404787193E-2</v>
      </c>
      <c r="V49" s="1">
        <v>5.1212720404787193E-2</v>
      </c>
      <c r="W49" s="1">
        <v>5.1212720404787193E-2</v>
      </c>
      <c r="X49" s="1">
        <v>5.1212720404787193E-2</v>
      </c>
      <c r="Y49" s="1">
        <v>5.1212720404787193E-2</v>
      </c>
      <c r="Z49" s="1">
        <v>5.1212720404787193E-2</v>
      </c>
      <c r="AA49" s="1">
        <v>5.1212720404787193E-2</v>
      </c>
      <c r="AB49" s="1">
        <v>5.1212720404787193E-2</v>
      </c>
      <c r="AC49" s="1">
        <v>5.1212720404787193E-2</v>
      </c>
      <c r="AD49" s="1">
        <v>5.1212720404787193E-2</v>
      </c>
      <c r="AE49" s="1">
        <v>5.1212720404787193E-2</v>
      </c>
      <c r="AF49" s="1">
        <v>5.1212720404787193E-2</v>
      </c>
      <c r="AG49" s="1">
        <f>AG51-1</f>
        <v>0.13919922510266791</v>
      </c>
      <c r="AH49" s="1">
        <f t="shared" ref="AH49:AR49" si="121">AH51-1</f>
        <v>0.13919922510266791</v>
      </c>
      <c r="AI49" s="1">
        <f t="shared" si="121"/>
        <v>0.13919922510266791</v>
      </c>
      <c r="AJ49" s="1">
        <f t="shared" si="121"/>
        <v>0.13919922510266791</v>
      </c>
      <c r="AK49" s="1">
        <f t="shared" si="121"/>
        <v>0.13919922510266791</v>
      </c>
      <c r="AL49" s="1">
        <f t="shared" si="121"/>
        <v>0.13919922510266791</v>
      </c>
      <c r="AM49" s="1">
        <f t="shared" si="121"/>
        <v>0.23191683788600881</v>
      </c>
      <c r="AN49" s="1">
        <f t="shared" si="121"/>
        <v>0.23191683788600881</v>
      </c>
      <c r="AO49" s="1">
        <f t="shared" si="121"/>
        <v>0.23191683788600881</v>
      </c>
      <c r="AP49" s="1">
        <f t="shared" si="121"/>
        <v>0.23191683788600881</v>
      </c>
      <c r="AQ49" s="1">
        <f t="shared" si="121"/>
        <v>0.23191683788600881</v>
      </c>
      <c r="AR49" s="1">
        <f t="shared" si="121"/>
        <v>0.23191683788600881</v>
      </c>
    </row>
    <row r="50" spans="4:44" x14ac:dyDescent="0.2">
      <c r="I50" s="61"/>
    </row>
    <row r="51" spans="4:44" x14ac:dyDescent="0.2">
      <c r="D51" s="1" t="s">
        <v>25</v>
      </c>
      <c r="Q51" s="1">
        <f t="shared" ref="Q51:AB51" si="122">1+Q49</f>
        <v>1</v>
      </c>
      <c r="R51" s="1">
        <f t="shared" si="122"/>
        <v>1</v>
      </c>
      <c r="S51" s="1">
        <f t="shared" si="122"/>
        <v>1</v>
      </c>
      <c r="T51" s="1">
        <f t="shared" si="122"/>
        <v>1</v>
      </c>
      <c r="U51" s="1">
        <f t="shared" si="122"/>
        <v>1.0512127204047872</v>
      </c>
      <c r="V51" s="1">
        <f t="shared" si="122"/>
        <v>1.0512127204047872</v>
      </c>
      <c r="W51" s="1">
        <f t="shared" si="122"/>
        <v>1.0512127204047872</v>
      </c>
      <c r="X51" s="1">
        <f t="shared" si="122"/>
        <v>1.0512127204047872</v>
      </c>
      <c r="Y51" s="1">
        <f t="shared" si="122"/>
        <v>1.0512127204047872</v>
      </c>
      <c r="Z51" s="1">
        <f t="shared" si="122"/>
        <v>1.0512127204047872</v>
      </c>
      <c r="AA51" s="1">
        <f t="shared" si="122"/>
        <v>1.0512127204047872</v>
      </c>
      <c r="AB51" s="1">
        <f t="shared" si="122"/>
        <v>1.0512127204047872</v>
      </c>
      <c r="AC51" s="1">
        <f>1+AC49</f>
        <v>1.0512127204047872</v>
      </c>
      <c r="AD51" s="1">
        <f t="shared" ref="AD51:AF51" si="123">1+AD49</f>
        <v>1.0512127204047872</v>
      </c>
      <c r="AE51" s="1">
        <f t="shared" si="123"/>
        <v>1.0512127204047872</v>
      </c>
      <c r="AF51" s="1">
        <f t="shared" si="123"/>
        <v>1.0512127204047872</v>
      </c>
      <c r="AG51" s="1">
        <f>AF51*(1.0837)</f>
        <v>1.1391992251026679</v>
      </c>
      <c r="AH51" s="1">
        <f>AG51</f>
        <v>1.1391992251026679</v>
      </c>
      <c r="AI51" s="1">
        <f t="shared" ref="AI51:AL51" si="124">AH51</f>
        <v>1.1391992251026679</v>
      </c>
      <c r="AJ51" s="1">
        <f t="shared" si="124"/>
        <v>1.1391992251026679</v>
      </c>
      <c r="AK51" s="1">
        <f t="shared" si="124"/>
        <v>1.1391992251026679</v>
      </c>
      <c r="AL51" s="1">
        <f t="shared" si="124"/>
        <v>1.1391992251026679</v>
      </c>
      <c r="AM51" s="1">
        <f>(AL51/1.0837)*1.12944*1.0375944</f>
        <v>1.2319168378860088</v>
      </c>
      <c r="AN51" s="1">
        <f>AM51</f>
        <v>1.2319168378860088</v>
      </c>
      <c r="AO51" s="1">
        <f t="shared" ref="AO51:AR51" si="125">AN51</f>
        <v>1.2319168378860088</v>
      </c>
      <c r="AP51" s="1">
        <f t="shared" si="125"/>
        <v>1.2319168378860088</v>
      </c>
      <c r="AQ51" s="1">
        <f t="shared" si="125"/>
        <v>1.2319168378860088</v>
      </c>
      <c r="AR51" s="1">
        <f t="shared" si="125"/>
        <v>1.2319168378860088</v>
      </c>
    </row>
    <row r="52" spans="4:44" x14ac:dyDescent="0.2">
      <c r="I52" s="61"/>
    </row>
    <row r="53" spans="4:44" x14ac:dyDescent="0.2">
      <c r="D53" s="1" t="s">
        <v>26</v>
      </c>
      <c r="Q53" s="60">
        <f t="shared" ref="Q53:AB53" si="126">Q47/Q51</f>
        <v>356815929.90000004</v>
      </c>
      <c r="R53" s="60">
        <f t="shared" si="126"/>
        <v>315736163.39999998</v>
      </c>
      <c r="S53" s="60">
        <f t="shared" si="126"/>
        <v>361422226.75000006</v>
      </c>
      <c r="T53" s="60">
        <f t="shared" si="126"/>
        <v>343975587.43000001</v>
      </c>
      <c r="U53" s="60">
        <f t="shared" si="126"/>
        <v>346250650.95277965</v>
      </c>
      <c r="V53" s="60">
        <f t="shared" si="126"/>
        <v>326505301.24657822</v>
      </c>
      <c r="W53" s="60">
        <f t="shared" si="126"/>
        <v>339202039.0151819</v>
      </c>
      <c r="X53" s="60">
        <f t="shared" si="126"/>
        <v>344783404.3621884</v>
      </c>
      <c r="Y53" s="60">
        <f t="shared" si="126"/>
        <v>332374060.42371631</v>
      </c>
      <c r="Z53" s="60">
        <f t="shared" si="126"/>
        <v>348575473.9620173</v>
      </c>
      <c r="AA53" s="60">
        <f t="shared" si="126"/>
        <v>344359595.96322972</v>
      </c>
      <c r="AB53" s="60">
        <f t="shared" si="126"/>
        <v>382289488.53021282</v>
      </c>
      <c r="AC53" s="60">
        <f>AC47/AC51</f>
        <v>385833666.5616256</v>
      </c>
      <c r="AD53" s="60">
        <f t="shared" ref="AD53:AN53" si="127">AD47/AD51</f>
        <v>338259534.39098114</v>
      </c>
      <c r="AE53" s="60">
        <f t="shared" si="127"/>
        <v>353999657.71600014</v>
      </c>
      <c r="AF53" s="60">
        <f t="shared" si="127"/>
        <v>346009155.99645704</v>
      </c>
      <c r="AG53" s="60">
        <f t="shared" si="127"/>
        <v>334370317.41807145</v>
      </c>
      <c r="AH53" s="60">
        <f t="shared" si="127"/>
        <v>338352466.02740782</v>
      </c>
      <c r="AI53" s="60">
        <f t="shared" si="127"/>
        <v>355130640.40535975</v>
      </c>
      <c r="AJ53" s="60">
        <f t="shared" si="127"/>
        <v>357866687.44727993</v>
      </c>
      <c r="AK53" s="60">
        <f t="shared" si="127"/>
        <v>359804287.32565171</v>
      </c>
      <c r="AL53" s="60">
        <f t="shared" si="127"/>
        <v>378291195.91541296</v>
      </c>
      <c r="AM53" s="60">
        <f t="shared" si="127"/>
        <v>357590037.67327529</v>
      </c>
      <c r="AN53" s="60">
        <f t="shared" si="127"/>
        <v>421358049.85890681</v>
      </c>
    </row>
    <row r="54" spans="4:44" x14ac:dyDescent="0.2">
      <c r="D54" s="1" t="s">
        <v>27</v>
      </c>
      <c r="I54" s="61"/>
      <c r="Q54" s="60">
        <f>Q53</f>
        <v>356815929.90000004</v>
      </c>
      <c r="R54" s="60">
        <f t="shared" ref="R54:T54" si="128">R53</f>
        <v>315736163.39999998</v>
      </c>
      <c r="S54" s="60">
        <f t="shared" si="128"/>
        <v>361422226.75000006</v>
      </c>
      <c r="T54" s="60">
        <f t="shared" si="128"/>
        <v>343975587.43000001</v>
      </c>
      <c r="U54" s="60">
        <f t="shared" ref="U54:AB54" si="129">U53*$E$2</f>
        <v>353562079.69829851</v>
      </c>
      <c r="V54" s="60">
        <f t="shared" si="129"/>
        <v>333399787.18770093</v>
      </c>
      <c r="W54" s="60">
        <f t="shared" si="129"/>
        <v>346364629.27102643</v>
      </c>
      <c r="X54" s="60">
        <f t="shared" si="129"/>
        <v>352063850.72870034</v>
      </c>
      <c r="Y54" s="60">
        <f t="shared" si="129"/>
        <v>339392471.08362347</v>
      </c>
      <c r="Z54" s="60">
        <f t="shared" si="129"/>
        <v>355935993.67019922</v>
      </c>
      <c r="AA54" s="60">
        <f t="shared" si="129"/>
        <v>351631093.19158924</v>
      </c>
      <c r="AB54" s="60">
        <f t="shared" si="129"/>
        <v>390361913.37001675</v>
      </c>
      <c r="AC54" s="60">
        <f>AC53*$E$2</f>
        <v>393980930.26474082</v>
      </c>
      <c r="AD54" s="60">
        <f t="shared" ref="AD54:AF54" si="130">AD53*$E$2</f>
        <v>345402222.71918106</v>
      </c>
      <c r="AE54" s="60">
        <f t="shared" si="130"/>
        <v>361474714.48833114</v>
      </c>
      <c r="AF54" s="60">
        <f t="shared" si="130"/>
        <v>353315485.3344782</v>
      </c>
      <c r="AG54" s="60">
        <f>AG53*$E$2*$E$2</f>
        <v>348640535.52472621</v>
      </c>
      <c r="AH54" s="60">
        <f t="shared" ref="AH54:AN54" si="131">AH53*$E$2*$E$2</f>
        <v>352792633.8162806</v>
      </c>
      <c r="AI54" s="60">
        <f t="shared" si="131"/>
        <v>370286865.19849557</v>
      </c>
      <c r="AJ54" s="60">
        <f t="shared" si="131"/>
        <v>373139680.94267303</v>
      </c>
      <c r="AK54" s="60">
        <f t="shared" si="131"/>
        <v>375159973.48671353</v>
      </c>
      <c r="AL54" s="60">
        <f t="shared" si="131"/>
        <v>394435864.24370414</v>
      </c>
      <c r="AM54" s="60">
        <f t="shared" si="131"/>
        <v>372851224.34130198</v>
      </c>
      <c r="AN54" s="60">
        <f t="shared" si="131"/>
        <v>439340720.44674867</v>
      </c>
    </row>
    <row r="55" spans="4:44" x14ac:dyDescent="0.2">
      <c r="D55" s="1" t="s">
        <v>28</v>
      </c>
      <c r="Q55" s="1">
        <f>Q54/Q8</f>
        <v>4.8058756034973529</v>
      </c>
      <c r="R55" s="1">
        <f>R54/R8</f>
        <v>4.2647820704189527</v>
      </c>
      <c r="S55" s="1">
        <f>S54/S8</f>
        <v>4.9260822583883108</v>
      </c>
      <c r="T55" s="1">
        <f>T54/T8</f>
        <v>4.6862444621586761</v>
      </c>
      <c r="U55" s="1">
        <f t="shared" ref="U55:AB55" si="132">U54/U8</f>
        <v>4.6354771143647984</v>
      </c>
      <c r="V55" s="1">
        <f t="shared" si="132"/>
        <v>4.4972283308852958</v>
      </c>
      <c r="W55" s="1">
        <f t="shared" si="132"/>
        <v>4.8006672676294713</v>
      </c>
      <c r="X55" s="1">
        <f t="shared" si="132"/>
        <v>4.7967241199829029</v>
      </c>
      <c r="Y55" s="1">
        <f t="shared" si="132"/>
        <v>4.6421856349401818</v>
      </c>
      <c r="Z55" s="1">
        <f t="shared" si="132"/>
        <v>4.8351161683925961</v>
      </c>
      <c r="AA55" s="1">
        <f t="shared" si="132"/>
        <v>4.6788764678605546</v>
      </c>
      <c r="AB55" s="1">
        <f t="shared" si="132"/>
        <v>5.1638533646126623</v>
      </c>
      <c r="AC55" s="1">
        <f>AC54/AC8</f>
        <v>4.8955543836895892</v>
      </c>
      <c r="AD55" s="1">
        <f t="shared" ref="AD55:AN55" si="133">AD54/AD8</f>
        <v>4.322230803326863</v>
      </c>
      <c r="AE55" s="1">
        <f t="shared" si="133"/>
        <v>4.6938706316723353</v>
      </c>
      <c r="AF55" s="1">
        <f t="shared" si="133"/>
        <v>4.8396634214967058</v>
      </c>
      <c r="AG55" s="1">
        <f t="shared" si="133"/>
        <v>4.5877278773693986</v>
      </c>
      <c r="AH55" s="1">
        <f t="shared" si="133"/>
        <v>4.7777111790575733</v>
      </c>
      <c r="AI55" s="1">
        <f t="shared" si="133"/>
        <v>4.9544341162325454</v>
      </c>
      <c r="AJ55" s="1">
        <f t="shared" si="133"/>
        <v>4.9222888198593777</v>
      </c>
      <c r="AK55" s="1">
        <f t="shared" si="133"/>
        <v>4.8231989856254049</v>
      </c>
      <c r="AL55" s="1">
        <f t="shared" si="133"/>
        <v>4.9334925763091704</v>
      </c>
      <c r="AM55" s="1">
        <f t="shared" si="133"/>
        <v>4.6124891463210851</v>
      </c>
      <c r="AN55" s="1">
        <f t="shared" si="133"/>
        <v>5.6081338109044729</v>
      </c>
    </row>
    <row r="56" spans="4:44" x14ac:dyDescent="0.2">
      <c r="D56" s="1" t="s">
        <v>29</v>
      </c>
      <c r="I56" s="61"/>
      <c r="Q56" s="60">
        <f t="shared" ref="Q56:T56" si="134">Q30</f>
        <v>4.3939723794430599</v>
      </c>
      <c r="R56" s="60">
        <f t="shared" si="134"/>
        <v>4.3939723794430599</v>
      </c>
      <c r="S56" s="60">
        <f t="shared" si="134"/>
        <v>4.3939723794430599</v>
      </c>
      <c r="T56" s="60">
        <f t="shared" si="134"/>
        <v>4.3939723794430599</v>
      </c>
      <c r="U56" s="60">
        <f>U30</f>
        <v>4.6033428475132689</v>
      </c>
      <c r="V56" s="60">
        <f t="shared" ref="V56:AB56" si="135">V30</f>
        <v>4.6033428475132689</v>
      </c>
      <c r="W56" s="60">
        <f t="shared" si="135"/>
        <v>4.6033428475132689</v>
      </c>
      <c r="X56" s="60">
        <f t="shared" si="135"/>
        <v>4.6033428475132689</v>
      </c>
      <c r="Y56" s="60">
        <f t="shared" si="135"/>
        <v>4.6033428475132689</v>
      </c>
      <c r="Z56" s="60">
        <f t="shared" si="135"/>
        <v>4.6033428475132689</v>
      </c>
      <c r="AA56" s="60">
        <f t="shared" si="135"/>
        <v>4.6033428475132689</v>
      </c>
      <c r="AB56" s="60">
        <f t="shared" si="135"/>
        <v>4.6033428475132689</v>
      </c>
      <c r="AC56" s="60">
        <f>AC30</f>
        <v>4.6033428475132689</v>
      </c>
      <c r="AD56" s="60">
        <f t="shared" ref="AD56:AN56" si="136">AD30</f>
        <v>4.6033428475132689</v>
      </c>
      <c r="AE56" s="60">
        <f t="shared" si="136"/>
        <v>4.6033428475132689</v>
      </c>
      <c r="AF56" s="60">
        <f t="shared" si="136"/>
        <v>4.6033428475132689</v>
      </c>
      <c r="AG56" s="60">
        <f t="shared" si="136"/>
        <v>4.8194809342836686</v>
      </c>
      <c r="AH56" s="60">
        <f t="shared" si="136"/>
        <v>4.8194809342836686</v>
      </c>
      <c r="AI56" s="60">
        <f t="shared" si="136"/>
        <v>4.8194809342836686</v>
      </c>
      <c r="AJ56" s="60">
        <f t="shared" si="136"/>
        <v>4.8194809342836686</v>
      </c>
      <c r="AK56" s="60">
        <f t="shared" si="136"/>
        <v>4.8194809342836686</v>
      </c>
      <c r="AL56" s="60">
        <f t="shared" si="136"/>
        <v>4.8194809342836686</v>
      </c>
      <c r="AM56" s="60">
        <f t="shared" si="136"/>
        <v>4.8194809342836686</v>
      </c>
      <c r="AN56" s="60">
        <f t="shared" si="136"/>
        <v>4.8194809342836686</v>
      </c>
    </row>
    <row r="57" spans="4:44" x14ac:dyDescent="0.2">
      <c r="D57" s="1" t="s">
        <v>30</v>
      </c>
      <c r="Q57" s="60">
        <f t="shared" ref="Q57:AB57" si="137">Q55-Q56</f>
        <v>0.41190322405429303</v>
      </c>
      <c r="R57" s="60">
        <f t="shared" si="137"/>
        <v>-0.12919030902410711</v>
      </c>
      <c r="S57" s="60">
        <f t="shared" si="137"/>
        <v>0.53210987894525097</v>
      </c>
      <c r="T57" s="60">
        <f t="shared" si="137"/>
        <v>0.29227208271561622</v>
      </c>
      <c r="U57" s="60">
        <f t="shared" si="137"/>
        <v>3.2134266851529425E-2</v>
      </c>
      <c r="V57" s="60">
        <f t="shared" si="137"/>
        <v>-0.10611451662797311</v>
      </c>
      <c r="W57" s="60">
        <f t="shared" si="137"/>
        <v>0.19732442011620233</v>
      </c>
      <c r="X57" s="60">
        <f t="shared" si="137"/>
        <v>0.19338127246963399</v>
      </c>
      <c r="Y57" s="60">
        <f t="shared" si="137"/>
        <v>3.8842787426912828E-2</v>
      </c>
      <c r="Z57" s="60">
        <f t="shared" si="137"/>
        <v>0.23177332087932712</v>
      </c>
      <c r="AA57" s="60">
        <f t="shared" si="137"/>
        <v>7.5533620347285613E-2</v>
      </c>
      <c r="AB57" s="60">
        <f t="shared" si="137"/>
        <v>0.56051051709939337</v>
      </c>
      <c r="AC57" s="60">
        <f>AC55-AC56</f>
        <v>0.29221153617632023</v>
      </c>
      <c r="AD57" s="60">
        <f t="shared" ref="AD57:AN57" si="138">AD55-AD56</f>
        <v>-0.2811120441864059</v>
      </c>
      <c r="AE57" s="60">
        <f t="shared" si="138"/>
        <v>9.0527784159066371E-2</v>
      </c>
      <c r="AF57" s="60">
        <f t="shared" si="138"/>
        <v>0.23632057398343687</v>
      </c>
      <c r="AG57" s="60">
        <f t="shared" si="138"/>
        <v>-0.23175305691427006</v>
      </c>
      <c r="AH57" s="60">
        <f t="shared" si="138"/>
        <v>-4.1769755226095384E-2</v>
      </c>
      <c r="AI57" s="60">
        <f t="shared" si="138"/>
        <v>0.13495318194887673</v>
      </c>
      <c r="AJ57" s="60">
        <f t="shared" si="138"/>
        <v>0.10280788557570908</v>
      </c>
      <c r="AK57" s="60">
        <f t="shared" si="138"/>
        <v>3.7180513417363059E-3</v>
      </c>
      <c r="AL57" s="60">
        <f t="shared" si="138"/>
        <v>0.11401164202550174</v>
      </c>
      <c r="AM57" s="60">
        <f t="shared" si="138"/>
        <v>-0.20699178796258355</v>
      </c>
      <c r="AN57" s="60">
        <f t="shared" si="138"/>
        <v>0.7886528766208043</v>
      </c>
    </row>
    <row r="59" spans="4:44" x14ac:dyDescent="0.2">
      <c r="D59" s="1" t="s">
        <v>31</v>
      </c>
      <c r="Q59" s="24">
        <f t="shared" ref="Q59:T59" si="139">Q57*Q8</f>
        <v>30582071.623490285</v>
      </c>
      <c r="R59" s="24">
        <f t="shared" si="139"/>
        <v>-9564393.1732542068</v>
      </c>
      <c r="S59" s="24">
        <f t="shared" si="139"/>
        <v>39040423.451431893</v>
      </c>
      <c r="T59" s="24">
        <f t="shared" si="139"/>
        <v>21453097.923786789</v>
      </c>
      <c r="U59" s="24">
        <f>U57*U8</f>
        <v>2450979.2492339173</v>
      </c>
      <c r="V59" s="24">
        <f t="shared" ref="V59:AB59" si="140">V57*V8</f>
        <v>-7866746.9513000222</v>
      </c>
      <c r="W59" s="24">
        <f t="shared" si="140"/>
        <v>14236812.469908472</v>
      </c>
      <c r="X59" s="24">
        <f t="shared" si="140"/>
        <v>14193552.462366343</v>
      </c>
      <c r="Y59" s="24">
        <f t="shared" si="140"/>
        <v>2839815.2605902236</v>
      </c>
      <c r="Z59" s="24">
        <f t="shared" si="140"/>
        <v>17061941.09930779</v>
      </c>
      <c r="AA59" s="24">
        <f t="shared" si="140"/>
        <v>5676569.9367949376</v>
      </c>
      <c r="AB59" s="24">
        <f t="shared" si="140"/>
        <v>42371837.941480525</v>
      </c>
      <c r="AC59" s="24">
        <f>AC57*AC8</f>
        <v>23516391.369361069</v>
      </c>
      <c r="AD59" s="24">
        <f t="shared" ref="AD59:AN59" si="141">AD57*AD8</f>
        <v>-22464493.293690134</v>
      </c>
      <c r="AE59" s="24">
        <f t="shared" si="141"/>
        <v>6971539.588533788</v>
      </c>
      <c r="AF59" s="24">
        <f t="shared" si="141"/>
        <v>17252381.213249478</v>
      </c>
      <c r="AG59" s="24">
        <f t="shared" si="141"/>
        <v>-17611879.35113826</v>
      </c>
      <c r="AH59" s="24">
        <f t="shared" si="141"/>
        <v>-3084335.0315249278</v>
      </c>
      <c r="AI59" s="24">
        <f t="shared" si="141"/>
        <v>10086195.420116121</v>
      </c>
      <c r="AJ59" s="24">
        <f t="shared" si="141"/>
        <v>7793468.2474009842</v>
      </c>
      <c r="AK59" s="24">
        <f t="shared" si="141"/>
        <v>289198.94181126467</v>
      </c>
      <c r="AL59" s="24">
        <f t="shared" si="141"/>
        <v>9115303.17733155</v>
      </c>
      <c r="AM59" s="24">
        <f t="shared" si="141"/>
        <v>-16732210.986772908</v>
      </c>
      <c r="AN59" s="24">
        <f t="shared" si="141"/>
        <v>61782998.530326419</v>
      </c>
    </row>
    <row r="61" spans="4:44" x14ac:dyDescent="0.2">
      <c r="AB61" s="60">
        <f>SUM(Q47:AB47)</f>
        <v>4283859294.2000003</v>
      </c>
      <c r="AN61" s="60">
        <f>SUM(AC47:AN47)</f>
        <v>4876082497.3999987</v>
      </c>
    </row>
    <row r="62" spans="4:44" x14ac:dyDescent="0.2">
      <c r="AB62" s="60">
        <f>SUM(Q59:AB59)</f>
        <v>172475961.29383695</v>
      </c>
      <c r="AN62" s="62">
        <f>AN61/AB61-1</f>
        <v>0.13824525095906415</v>
      </c>
    </row>
    <row r="63" spans="4:44" x14ac:dyDescent="0.2">
      <c r="AB63" s="1">
        <f>AB62/AB61</f>
        <v>4.0261817545537849E-2</v>
      </c>
    </row>
    <row r="64" spans="4:44" x14ac:dyDescent="0.2">
      <c r="AB64" s="60">
        <f>SUM(Q8:AB8)</f>
        <v>888476162</v>
      </c>
      <c r="AN64" s="60">
        <f>SUM(AC8:AN8)</f>
        <v>927692536</v>
      </c>
    </row>
    <row r="65" spans="40:40" x14ac:dyDescent="0.2">
      <c r="AN65" s="62">
        <f>AN64/AB64-1</f>
        <v>4.4138915231807907E-2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AS32 AG12:AG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0"/>
  <sheetViews>
    <sheetView showGridLines="0" workbookViewId="0"/>
  </sheetViews>
  <sheetFormatPr defaultRowHeight="15" x14ac:dyDescent="0.25"/>
  <cols>
    <col min="1" max="3" width="15.7109375" customWidth="1"/>
    <col min="4" max="4" width="10.5703125" bestFit="1" customWidth="1"/>
  </cols>
  <sheetData>
    <row r="1" spans="1:5" x14ac:dyDescent="0.25">
      <c r="A1" s="68" t="s">
        <v>32</v>
      </c>
      <c r="B1" s="68"/>
      <c r="C1" s="69"/>
    </row>
    <row r="2" spans="1:5" x14ac:dyDescent="0.25">
      <c r="A2" s="67" t="s">
        <v>33</v>
      </c>
      <c r="B2" s="70" t="s">
        <v>34</v>
      </c>
      <c r="C2" s="67" t="s">
        <v>35</v>
      </c>
    </row>
    <row r="3" spans="1:5" x14ac:dyDescent="0.25">
      <c r="A3" s="71">
        <v>42736</v>
      </c>
      <c r="B3" s="73">
        <v>1.0108611999999999</v>
      </c>
      <c r="C3" s="76">
        <f>B3-1</f>
        <v>1.0861199999999904E-2</v>
      </c>
    </row>
    <row r="4" spans="1:5" x14ac:dyDescent="0.25">
      <c r="A4" s="71">
        <v>42767</v>
      </c>
      <c r="B4" s="74">
        <v>1.00865084</v>
      </c>
      <c r="C4" s="77">
        <f t="shared" ref="C4:C67" si="0">B4-1</f>
        <v>8.6508400000000485E-3</v>
      </c>
    </row>
    <row r="5" spans="1:5" x14ac:dyDescent="0.25">
      <c r="A5" s="71">
        <v>42795</v>
      </c>
      <c r="B5" s="74">
        <v>1.01052056</v>
      </c>
      <c r="C5" s="77">
        <f t="shared" si="0"/>
        <v>1.0520560000000012E-2</v>
      </c>
    </row>
    <row r="6" spans="1:5" x14ac:dyDescent="0.25">
      <c r="A6" s="71">
        <v>42826</v>
      </c>
      <c r="B6" s="74">
        <v>1.00786581</v>
      </c>
      <c r="C6" s="77">
        <f t="shared" si="0"/>
        <v>7.8658099999999731E-3</v>
      </c>
    </row>
    <row r="7" spans="1:5" x14ac:dyDescent="0.25">
      <c r="A7" s="71">
        <v>42856</v>
      </c>
      <c r="B7" s="74">
        <v>1.0092713200000001</v>
      </c>
      <c r="C7" s="77">
        <f t="shared" si="0"/>
        <v>9.2713200000000828E-3</v>
      </c>
      <c r="E7" s="63"/>
    </row>
    <row r="8" spans="1:5" x14ac:dyDescent="0.25">
      <c r="A8" s="71">
        <v>42887</v>
      </c>
      <c r="B8" s="74">
        <v>1.0080886899999999</v>
      </c>
      <c r="C8" s="77">
        <f t="shared" si="0"/>
        <v>8.0886899999998985E-3</v>
      </c>
      <c r="E8" s="63"/>
    </row>
    <row r="9" spans="1:5" x14ac:dyDescent="0.25">
      <c r="A9" s="71">
        <v>42917</v>
      </c>
      <c r="B9" s="74">
        <v>1.0079792299999999</v>
      </c>
      <c r="C9" s="77">
        <f t="shared" si="0"/>
        <v>7.9792299999998928E-3</v>
      </c>
      <c r="E9" s="63"/>
    </row>
    <row r="10" spans="1:5" x14ac:dyDescent="0.25">
      <c r="A10" s="71">
        <v>42948</v>
      </c>
      <c r="B10" s="74">
        <v>1.0080228899999999</v>
      </c>
      <c r="C10" s="77">
        <f t="shared" si="0"/>
        <v>8.0228899999998937E-3</v>
      </c>
      <c r="E10" s="63"/>
    </row>
    <row r="11" spans="1:5" x14ac:dyDescent="0.25">
      <c r="A11" s="71">
        <v>42979</v>
      </c>
      <c r="B11" s="74">
        <v>1.0063846000000001</v>
      </c>
      <c r="C11" s="77">
        <f t="shared" si="0"/>
        <v>6.3846000000000735E-3</v>
      </c>
      <c r="E11" s="63"/>
    </row>
    <row r="12" spans="1:5" x14ac:dyDescent="0.25">
      <c r="A12" s="71">
        <v>43009</v>
      </c>
      <c r="B12" s="74">
        <v>1.0064393</v>
      </c>
      <c r="C12" s="77">
        <f t="shared" si="0"/>
        <v>6.4393000000000367E-3</v>
      </c>
      <c r="E12" s="63"/>
    </row>
    <row r="13" spans="1:5" x14ac:dyDescent="0.25">
      <c r="A13" s="71">
        <v>43040</v>
      </c>
      <c r="B13" s="74">
        <v>1.00568188</v>
      </c>
      <c r="C13" s="77">
        <f t="shared" si="0"/>
        <v>5.681880000000028E-3</v>
      </c>
      <c r="E13" s="63"/>
    </row>
    <row r="14" spans="1:5" x14ac:dyDescent="0.25">
      <c r="A14" s="71">
        <v>43070</v>
      </c>
      <c r="B14" s="74">
        <v>1.0053840000000001</v>
      </c>
      <c r="C14" s="77">
        <f t="shared" si="0"/>
        <v>5.3840000000000554E-3</v>
      </c>
      <c r="E14" s="63"/>
    </row>
    <row r="15" spans="1:5" x14ac:dyDescent="0.25">
      <c r="A15" s="71">
        <v>43101</v>
      </c>
      <c r="B15" s="74">
        <v>1.00584205</v>
      </c>
      <c r="C15" s="77">
        <f t="shared" si="0"/>
        <v>5.842050000000043E-3</v>
      </c>
      <c r="E15" s="63"/>
    </row>
    <row r="16" spans="1:5" x14ac:dyDescent="0.25">
      <c r="A16" s="71">
        <v>43132</v>
      </c>
      <c r="B16" s="74">
        <v>1.0046560200000001</v>
      </c>
      <c r="C16" s="77">
        <f t="shared" si="0"/>
        <v>4.656020000000094E-3</v>
      </c>
      <c r="E16" s="63"/>
    </row>
    <row r="17" spans="1:5" x14ac:dyDescent="0.25">
      <c r="A17" s="71">
        <v>43160</v>
      </c>
      <c r="B17" s="74">
        <v>1.0053234499999999</v>
      </c>
      <c r="C17" s="77">
        <f t="shared" si="0"/>
        <v>5.3234499999998963E-3</v>
      </c>
      <c r="E17" s="63"/>
    </row>
    <row r="18" spans="1:5" x14ac:dyDescent="0.25">
      <c r="A18" s="71">
        <v>43191</v>
      </c>
      <c r="B18" s="74">
        <v>1.00518295</v>
      </c>
      <c r="C18" s="77">
        <f t="shared" si="0"/>
        <v>5.1829500000000195E-3</v>
      </c>
      <c r="E18" s="63"/>
    </row>
    <row r="19" spans="1:5" x14ac:dyDescent="0.25">
      <c r="A19" s="71">
        <v>43221</v>
      </c>
      <c r="B19" s="74">
        <v>1.00518295</v>
      </c>
      <c r="C19" s="77">
        <f t="shared" si="0"/>
        <v>5.1829500000000195E-3</v>
      </c>
      <c r="E19" s="63"/>
    </row>
    <row r="20" spans="1:5" x14ac:dyDescent="0.25">
      <c r="A20" s="71">
        <v>43252</v>
      </c>
      <c r="B20" s="74">
        <v>1.00518295</v>
      </c>
      <c r="C20" s="77">
        <f t="shared" si="0"/>
        <v>5.1829500000000195E-3</v>
      </c>
      <c r="E20" s="63"/>
    </row>
    <row r="21" spans="1:5" x14ac:dyDescent="0.25">
      <c r="A21" s="71">
        <v>43282</v>
      </c>
      <c r="B21" s="74">
        <v>1.0054304199999999</v>
      </c>
      <c r="C21" s="77">
        <f t="shared" si="0"/>
        <v>5.4304199999999359E-3</v>
      </c>
      <c r="E21" s="63"/>
    </row>
    <row r="22" spans="1:5" x14ac:dyDescent="0.25">
      <c r="A22" s="71">
        <v>43313</v>
      </c>
      <c r="B22" s="74">
        <v>1.0056779600000001</v>
      </c>
      <c r="C22" s="77">
        <f t="shared" si="0"/>
        <v>5.6779600000000929E-3</v>
      </c>
      <c r="E22" s="63"/>
    </row>
    <row r="23" spans="1:5" x14ac:dyDescent="0.25">
      <c r="A23" s="71">
        <v>43344</v>
      </c>
      <c r="B23" s="74">
        <v>1.00468818</v>
      </c>
      <c r="C23" s="77">
        <f t="shared" si="0"/>
        <v>4.6881800000000418E-3</v>
      </c>
      <c r="E23" s="63"/>
    </row>
    <row r="24" spans="1:5" x14ac:dyDescent="0.25">
      <c r="A24" s="71">
        <v>43374</v>
      </c>
      <c r="B24" s="74">
        <v>1.0054304199999999</v>
      </c>
      <c r="C24" s="77">
        <f t="shared" si="0"/>
        <v>5.4304199999999359E-3</v>
      </c>
      <c r="E24" s="63"/>
    </row>
    <row r="25" spans="1:5" x14ac:dyDescent="0.25">
      <c r="A25" s="71">
        <v>43405</v>
      </c>
      <c r="B25" s="74">
        <v>1.00493553</v>
      </c>
      <c r="C25" s="77">
        <f t="shared" si="0"/>
        <v>4.9355300000000213E-3</v>
      </c>
      <c r="E25" s="63"/>
    </row>
    <row r="26" spans="1:5" x14ac:dyDescent="0.25">
      <c r="A26" s="71">
        <v>43435</v>
      </c>
      <c r="B26" s="74">
        <v>1.00493553</v>
      </c>
      <c r="C26" s="77">
        <f t="shared" si="0"/>
        <v>4.9355300000000213E-3</v>
      </c>
      <c r="E26" s="63"/>
    </row>
    <row r="27" spans="1:5" x14ac:dyDescent="0.25">
      <c r="A27" s="71">
        <v>43466</v>
      </c>
      <c r="B27" s="74">
        <v>1.0054304199999999</v>
      </c>
      <c r="C27" s="77">
        <f t="shared" si="0"/>
        <v>5.4304199999999359E-3</v>
      </c>
      <c r="E27" s="63"/>
    </row>
    <row r="28" spans="1:5" x14ac:dyDescent="0.25">
      <c r="A28" s="71">
        <v>43497</v>
      </c>
      <c r="B28" s="74">
        <v>1.00493553</v>
      </c>
      <c r="C28" s="77">
        <f t="shared" si="0"/>
        <v>4.9355300000000213E-3</v>
      </c>
      <c r="E28" s="63"/>
    </row>
    <row r="29" spans="1:5" x14ac:dyDescent="0.25">
      <c r="A29" s="71">
        <v>43525</v>
      </c>
      <c r="B29" s="74">
        <v>1.00468818</v>
      </c>
      <c r="C29" s="77">
        <f t="shared" si="0"/>
        <v>4.6881800000000418E-3</v>
      </c>
      <c r="E29" s="63"/>
    </row>
    <row r="30" spans="1:5" x14ac:dyDescent="0.25">
      <c r="A30" s="71">
        <v>43556</v>
      </c>
      <c r="B30" s="74">
        <v>1.00518295</v>
      </c>
      <c r="C30" s="77">
        <f t="shared" si="0"/>
        <v>5.1829500000000195E-3</v>
      </c>
      <c r="E30" s="63"/>
    </row>
    <row r="31" spans="1:5" x14ac:dyDescent="0.25">
      <c r="A31" s="71">
        <v>43586</v>
      </c>
      <c r="B31" s="74">
        <v>1.0054304199999999</v>
      </c>
      <c r="C31" s="77">
        <f t="shared" si="0"/>
        <v>5.4304199999999359E-3</v>
      </c>
      <c r="E31" s="63"/>
    </row>
    <row r="32" spans="1:5" x14ac:dyDescent="0.25">
      <c r="A32" s="71">
        <v>43617</v>
      </c>
      <c r="B32" s="74">
        <v>1.00468818</v>
      </c>
      <c r="C32" s="77">
        <f t="shared" si="0"/>
        <v>4.6881800000000418E-3</v>
      </c>
      <c r="E32" s="63"/>
    </row>
    <row r="33" spans="1:5" x14ac:dyDescent="0.25">
      <c r="A33" s="71">
        <v>43647</v>
      </c>
      <c r="B33" s="74">
        <v>1.0056779600000001</v>
      </c>
      <c r="C33" s="77">
        <f t="shared" si="0"/>
        <v>5.6779600000000929E-3</v>
      </c>
      <c r="E33" s="63"/>
    </row>
    <row r="34" spans="1:5" x14ac:dyDescent="0.25">
      <c r="A34" s="71">
        <v>43678</v>
      </c>
      <c r="B34" s="74">
        <v>1.00501719</v>
      </c>
      <c r="C34" s="77">
        <f t="shared" si="0"/>
        <v>5.0171900000000047E-3</v>
      </c>
      <c r="E34" s="63"/>
    </row>
    <row r="35" spans="1:5" x14ac:dyDescent="0.25">
      <c r="A35" s="71">
        <v>43709</v>
      </c>
      <c r="B35" s="74">
        <v>1.0046375999999999</v>
      </c>
      <c r="C35" s="77">
        <f t="shared" si="0"/>
        <v>4.6375999999999085E-3</v>
      </c>
      <c r="E35" s="63"/>
    </row>
    <row r="36" spans="1:5" x14ac:dyDescent="0.25">
      <c r="A36" s="71">
        <v>43739</v>
      </c>
      <c r="B36" s="74">
        <v>1.00479264</v>
      </c>
      <c r="C36" s="77">
        <f t="shared" si="0"/>
        <v>4.7926400000000147E-3</v>
      </c>
      <c r="E36" s="63"/>
    </row>
    <row r="37" spans="1:5" x14ac:dyDescent="0.25">
      <c r="A37" s="71">
        <v>43770</v>
      </c>
      <c r="B37" s="74">
        <v>1.0038038600000001</v>
      </c>
      <c r="C37" s="77">
        <f t="shared" si="0"/>
        <v>3.8038600000001033E-3</v>
      </c>
      <c r="E37" s="63"/>
    </row>
    <row r="38" spans="1:5" x14ac:dyDescent="0.25">
      <c r="A38" s="71">
        <v>43800</v>
      </c>
      <c r="B38" s="74">
        <v>1.0037470399999999</v>
      </c>
      <c r="C38" s="77">
        <f t="shared" si="0"/>
        <v>3.7470399999999238E-3</v>
      </c>
      <c r="D38" s="66"/>
      <c r="E38" s="63"/>
    </row>
    <row r="39" spans="1:5" x14ac:dyDescent="0.25">
      <c r="A39" s="71">
        <v>43831</v>
      </c>
      <c r="B39" s="74">
        <v>1.0037663299999999</v>
      </c>
      <c r="C39" s="77">
        <f t="shared" si="0"/>
        <v>3.7663299999999289E-3</v>
      </c>
      <c r="D39" s="66"/>
      <c r="E39" s="63"/>
    </row>
    <row r="40" spans="1:5" x14ac:dyDescent="0.25">
      <c r="A40" s="71">
        <v>43862</v>
      </c>
      <c r="B40" s="74">
        <v>1.00293729</v>
      </c>
      <c r="C40" s="77">
        <f t="shared" si="0"/>
        <v>2.9372899999999813E-3</v>
      </c>
      <c r="E40" s="63"/>
    </row>
    <row r="41" spans="1:5" x14ac:dyDescent="0.25">
      <c r="A41" s="71">
        <v>43891</v>
      </c>
      <c r="B41" s="74">
        <v>1.0033836899999999</v>
      </c>
      <c r="C41" s="77">
        <f t="shared" si="0"/>
        <v>3.3836899999999392E-3</v>
      </c>
      <c r="E41" s="63"/>
    </row>
    <row r="42" spans="1:5" x14ac:dyDescent="0.25">
      <c r="A42" s="71">
        <v>43922</v>
      </c>
      <c r="B42" s="74">
        <v>1.0028492499999999</v>
      </c>
      <c r="C42" s="77">
        <f t="shared" si="0"/>
        <v>2.8492499999999144E-3</v>
      </c>
      <c r="E42" s="63"/>
    </row>
    <row r="43" spans="1:5" x14ac:dyDescent="0.25">
      <c r="A43" s="71">
        <v>43952</v>
      </c>
      <c r="B43" s="74">
        <v>1.0023580999999999</v>
      </c>
      <c r="C43" s="77">
        <f t="shared" si="0"/>
        <v>2.3580999999999186E-3</v>
      </c>
      <c r="E43" s="63"/>
    </row>
    <row r="44" spans="1:5" x14ac:dyDescent="0.25">
      <c r="A44" s="71">
        <v>43983</v>
      </c>
      <c r="B44" s="74">
        <v>1.0021233199999999</v>
      </c>
      <c r="C44" s="77">
        <f t="shared" si="0"/>
        <v>2.1233199999999286E-3</v>
      </c>
      <c r="E44" s="63"/>
    </row>
    <row r="45" spans="1:5" x14ac:dyDescent="0.25">
      <c r="A45" s="71">
        <v>44013</v>
      </c>
      <c r="B45" s="74">
        <v>1.0019434599999999</v>
      </c>
      <c r="C45" s="77">
        <f t="shared" si="0"/>
        <v>1.9434599999998969E-3</v>
      </c>
      <c r="E45" s="63"/>
    </row>
    <row r="46" spans="1:5" x14ac:dyDescent="0.25">
      <c r="A46" s="71">
        <v>44044</v>
      </c>
      <c r="B46" s="74">
        <v>1.0015989000000001</v>
      </c>
      <c r="C46" s="77">
        <f t="shared" si="0"/>
        <v>1.5989000000000697E-3</v>
      </c>
      <c r="E46" s="63"/>
    </row>
    <row r="47" spans="1:5" x14ac:dyDescent="0.25">
      <c r="A47" s="71">
        <v>44075</v>
      </c>
      <c r="B47" s="74">
        <v>1.0015696599999999</v>
      </c>
      <c r="C47" s="77">
        <f t="shared" si="0"/>
        <v>1.5696599999999172E-3</v>
      </c>
      <c r="E47" s="63"/>
    </row>
    <row r="48" spans="1:5" x14ac:dyDescent="0.25">
      <c r="A48" s="71">
        <v>44105</v>
      </c>
      <c r="B48" s="74">
        <f t="shared" ref="B48:B103" si="1">B47</f>
        <v>1.0015696599999999</v>
      </c>
      <c r="C48" s="77">
        <f t="shared" si="0"/>
        <v>1.5696599999999172E-3</v>
      </c>
      <c r="E48" s="63"/>
    </row>
    <row r="49" spans="1:5" x14ac:dyDescent="0.25">
      <c r="A49" s="71">
        <v>44136</v>
      </c>
      <c r="B49" s="74">
        <f t="shared" si="1"/>
        <v>1.0015696599999999</v>
      </c>
      <c r="C49" s="77">
        <f t="shared" si="0"/>
        <v>1.5696599999999172E-3</v>
      </c>
      <c r="E49" s="63"/>
    </row>
    <row r="50" spans="1:5" x14ac:dyDescent="0.25">
      <c r="A50" s="71">
        <v>44166</v>
      </c>
      <c r="B50" s="74">
        <f t="shared" si="1"/>
        <v>1.0015696599999999</v>
      </c>
      <c r="C50" s="77">
        <f t="shared" si="0"/>
        <v>1.5696599999999172E-3</v>
      </c>
      <c r="E50" s="63"/>
    </row>
    <row r="51" spans="1:5" x14ac:dyDescent="0.25">
      <c r="A51" s="71">
        <v>44197</v>
      </c>
      <c r="B51" s="74">
        <f t="shared" si="1"/>
        <v>1.0015696599999999</v>
      </c>
      <c r="C51" s="77">
        <f t="shared" si="0"/>
        <v>1.5696599999999172E-3</v>
      </c>
      <c r="E51" s="63"/>
    </row>
    <row r="52" spans="1:5" x14ac:dyDescent="0.25">
      <c r="A52" s="71">
        <v>44228</v>
      </c>
      <c r="B52" s="74">
        <f t="shared" si="1"/>
        <v>1.0015696599999999</v>
      </c>
      <c r="C52" s="77">
        <f t="shared" si="0"/>
        <v>1.5696599999999172E-3</v>
      </c>
      <c r="E52" s="63"/>
    </row>
    <row r="53" spans="1:5" x14ac:dyDescent="0.25">
      <c r="A53" s="71">
        <v>44256</v>
      </c>
      <c r="B53" s="74">
        <f t="shared" si="1"/>
        <v>1.0015696599999999</v>
      </c>
      <c r="C53" s="77">
        <f t="shared" si="0"/>
        <v>1.5696599999999172E-3</v>
      </c>
      <c r="E53" s="63"/>
    </row>
    <row r="54" spans="1:5" x14ac:dyDescent="0.25">
      <c r="A54" s="71">
        <v>44287</v>
      </c>
      <c r="B54" s="74">
        <f t="shared" si="1"/>
        <v>1.0015696599999999</v>
      </c>
      <c r="C54" s="77">
        <f t="shared" si="0"/>
        <v>1.5696599999999172E-3</v>
      </c>
      <c r="E54" s="63"/>
    </row>
    <row r="55" spans="1:5" x14ac:dyDescent="0.25">
      <c r="A55" s="71">
        <v>44317</v>
      </c>
      <c r="B55" s="74">
        <f t="shared" si="1"/>
        <v>1.0015696599999999</v>
      </c>
      <c r="C55" s="77">
        <f t="shared" si="0"/>
        <v>1.5696599999999172E-3</v>
      </c>
      <c r="E55" s="63"/>
    </row>
    <row r="56" spans="1:5" x14ac:dyDescent="0.25">
      <c r="A56" s="71">
        <v>44348</v>
      </c>
      <c r="B56" s="74">
        <f t="shared" si="1"/>
        <v>1.0015696599999999</v>
      </c>
      <c r="C56" s="77">
        <f t="shared" si="0"/>
        <v>1.5696599999999172E-3</v>
      </c>
      <c r="E56" s="63"/>
    </row>
    <row r="57" spans="1:5" x14ac:dyDescent="0.25">
      <c r="A57" s="71">
        <v>44378</v>
      </c>
      <c r="B57" s="74">
        <f t="shared" si="1"/>
        <v>1.0015696599999999</v>
      </c>
      <c r="C57" s="77">
        <f t="shared" si="0"/>
        <v>1.5696599999999172E-3</v>
      </c>
      <c r="E57" s="63"/>
    </row>
    <row r="58" spans="1:5" x14ac:dyDescent="0.25">
      <c r="A58" s="71">
        <v>44409</v>
      </c>
      <c r="B58" s="74">
        <f t="shared" si="1"/>
        <v>1.0015696599999999</v>
      </c>
      <c r="C58" s="77">
        <f t="shared" si="0"/>
        <v>1.5696599999999172E-3</v>
      </c>
      <c r="E58" s="63"/>
    </row>
    <row r="59" spans="1:5" x14ac:dyDescent="0.25">
      <c r="A59" s="71">
        <v>44440</v>
      </c>
      <c r="B59" s="74">
        <f t="shared" si="1"/>
        <v>1.0015696599999999</v>
      </c>
      <c r="C59" s="77">
        <f t="shared" si="0"/>
        <v>1.5696599999999172E-3</v>
      </c>
      <c r="E59" s="63"/>
    </row>
    <row r="60" spans="1:5" x14ac:dyDescent="0.25">
      <c r="A60" s="71">
        <v>44470</v>
      </c>
      <c r="B60" s="74">
        <f t="shared" si="1"/>
        <v>1.0015696599999999</v>
      </c>
      <c r="C60" s="77">
        <f t="shared" si="0"/>
        <v>1.5696599999999172E-3</v>
      </c>
      <c r="E60" s="63"/>
    </row>
    <row r="61" spans="1:5" x14ac:dyDescent="0.25">
      <c r="A61" s="71">
        <v>44501</v>
      </c>
      <c r="B61" s="74">
        <f t="shared" si="1"/>
        <v>1.0015696599999999</v>
      </c>
      <c r="C61" s="77">
        <f t="shared" si="0"/>
        <v>1.5696599999999172E-3</v>
      </c>
      <c r="E61" s="63"/>
    </row>
    <row r="62" spans="1:5" x14ac:dyDescent="0.25">
      <c r="A62" s="71">
        <v>44531</v>
      </c>
      <c r="B62" s="74">
        <f t="shared" si="1"/>
        <v>1.0015696599999999</v>
      </c>
      <c r="C62" s="77">
        <f t="shared" si="0"/>
        <v>1.5696599999999172E-3</v>
      </c>
      <c r="E62" s="63"/>
    </row>
    <row r="63" spans="1:5" x14ac:dyDescent="0.25">
      <c r="A63" s="71">
        <v>44562</v>
      </c>
      <c r="B63" s="74">
        <f t="shared" si="1"/>
        <v>1.0015696599999999</v>
      </c>
      <c r="C63" s="77">
        <f t="shared" si="0"/>
        <v>1.5696599999999172E-3</v>
      </c>
      <c r="E63" s="63"/>
    </row>
    <row r="64" spans="1:5" x14ac:dyDescent="0.25">
      <c r="A64" s="71">
        <v>44593</v>
      </c>
      <c r="B64" s="74">
        <f t="shared" si="1"/>
        <v>1.0015696599999999</v>
      </c>
      <c r="C64" s="77">
        <f t="shared" si="0"/>
        <v>1.5696599999999172E-3</v>
      </c>
      <c r="E64" s="63"/>
    </row>
    <row r="65" spans="1:5" x14ac:dyDescent="0.25">
      <c r="A65" s="71">
        <v>44621</v>
      </c>
      <c r="B65" s="74">
        <f t="shared" si="1"/>
        <v>1.0015696599999999</v>
      </c>
      <c r="C65" s="77">
        <f t="shared" si="0"/>
        <v>1.5696599999999172E-3</v>
      </c>
      <c r="E65" s="63"/>
    </row>
    <row r="66" spans="1:5" x14ac:dyDescent="0.25">
      <c r="A66" s="71">
        <v>44652</v>
      </c>
      <c r="B66" s="74">
        <f t="shared" si="1"/>
        <v>1.0015696599999999</v>
      </c>
      <c r="C66" s="77">
        <f t="shared" si="0"/>
        <v>1.5696599999999172E-3</v>
      </c>
      <c r="E66" s="63"/>
    </row>
    <row r="67" spans="1:5" x14ac:dyDescent="0.25">
      <c r="A67" s="71">
        <v>44682</v>
      </c>
      <c r="B67" s="74">
        <f t="shared" si="1"/>
        <v>1.0015696599999999</v>
      </c>
      <c r="C67" s="77">
        <f t="shared" si="0"/>
        <v>1.5696599999999172E-3</v>
      </c>
      <c r="E67" s="63"/>
    </row>
    <row r="68" spans="1:5" x14ac:dyDescent="0.25">
      <c r="A68" s="71">
        <v>44713</v>
      </c>
      <c r="B68" s="74">
        <f t="shared" si="1"/>
        <v>1.0015696599999999</v>
      </c>
      <c r="C68" s="77">
        <f t="shared" ref="C68:C110" si="2">B68-1</f>
        <v>1.5696599999999172E-3</v>
      </c>
      <c r="E68" s="63"/>
    </row>
    <row r="69" spans="1:5" x14ac:dyDescent="0.25">
      <c r="A69" s="71">
        <v>44743</v>
      </c>
      <c r="B69" s="74">
        <f t="shared" si="1"/>
        <v>1.0015696599999999</v>
      </c>
      <c r="C69" s="77">
        <f t="shared" si="2"/>
        <v>1.5696599999999172E-3</v>
      </c>
      <c r="E69" s="63"/>
    </row>
    <row r="70" spans="1:5" x14ac:dyDescent="0.25">
      <c r="A70" s="71">
        <v>44774</v>
      </c>
      <c r="B70" s="74">
        <f t="shared" si="1"/>
        <v>1.0015696599999999</v>
      </c>
      <c r="C70" s="77">
        <f t="shared" si="2"/>
        <v>1.5696599999999172E-3</v>
      </c>
      <c r="E70" s="63"/>
    </row>
    <row r="71" spans="1:5" x14ac:dyDescent="0.25">
      <c r="A71" s="71">
        <v>44805</v>
      </c>
      <c r="B71" s="74">
        <f t="shared" si="1"/>
        <v>1.0015696599999999</v>
      </c>
      <c r="C71" s="77">
        <f t="shared" si="2"/>
        <v>1.5696599999999172E-3</v>
      </c>
      <c r="E71" s="63"/>
    </row>
    <row r="72" spans="1:5" x14ac:dyDescent="0.25">
      <c r="A72" s="71">
        <v>44835</v>
      </c>
      <c r="B72" s="74">
        <f t="shared" si="1"/>
        <v>1.0015696599999999</v>
      </c>
      <c r="C72" s="77">
        <f t="shared" si="2"/>
        <v>1.5696599999999172E-3</v>
      </c>
      <c r="E72" s="63"/>
    </row>
    <row r="73" spans="1:5" x14ac:dyDescent="0.25">
      <c r="A73" s="71">
        <v>44866</v>
      </c>
      <c r="B73" s="74">
        <f t="shared" si="1"/>
        <v>1.0015696599999999</v>
      </c>
      <c r="C73" s="77">
        <f t="shared" si="2"/>
        <v>1.5696599999999172E-3</v>
      </c>
      <c r="E73" s="63"/>
    </row>
    <row r="74" spans="1:5" x14ac:dyDescent="0.25">
      <c r="A74" s="71">
        <v>44896</v>
      </c>
      <c r="B74" s="74">
        <f t="shared" si="1"/>
        <v>1.0015696599999999</v>
      </c>
      <c r="C74" s="77">
        <f t="shared" si="2"/>
        <v>1.5696599999999172E-3</v>
      </c>
      <c r="E74" s="63"/>
    </row>
    <row r="75" spans="1:5" x14ac:dyDescent="0.25">
      <c r="A75" s="71">
        <v>44927</v>
      </c>
      <c r="B75" s="74">
        <f t="shared" si="1"/>
        <v>1.0015696599999999</v>
      </c>
      <c r="C75" s="77">
        <f t="shared" si="2"/>
        <v>1.5696599999999172E-3</v>
      </c>
      <c r="E75" s="63"/>
    </row>
    <row r="76" spans="1:5" x14ac:dyDescent="0.25">
      <c r="A76" s="71">
        <v>44958</v>
      </c>
      <c r="B76" s="74">
        <f t="shared" si="1"/>
        <v>1.0015696599999999</v>
      </c>
      <c r="C76" s="77">
        <f t="shared" si="2"/>
        <v>1.5696599999999172E-3</v>
      </c>
      <c r="E76" s="63"/>
    </row>
    <row r="77" spans="1:5" x14ac:dyDescent="0.25">
      <c r="A77" s="71">
        <v>44986</v>
      </c>
      <c r="B77" s="74">
        <f t="shared" si="1"/>
        <v>1.0015696599999999</v>
      </c>
      <c r="C77" s="77">
        <f t="shared" si="2"/>
        <v>1.5696599999999172E-3</v>
      </c>
      <c r="E77" s="63"/>
    </row>
    <row r="78" spans="1:5" x14ac:dyDescent="0.25">
      <c r="A78" s="71">
        <v>45017</v>
      </c>
      <c r="B78" s="74">
        <f t="shared" si="1"/>
        <v>1.0015696599999999</v>
      </c>
      <c r="C78" s="77">
        <f t="shared" si="2"/>
        <v>1.5696599999999172E-3</v>
      </c>
      <c r="E78" s="63"/>
    </row>
    <row r="79" spans="1:5" x14ac:dyDescent="0.25">
      <c r="A79" s="71">
        <v>45047</v>
      </c>
      <c r="B79" s="74">
        <f t="shared" si="1"/>
        <v>1.0015696599999999</v>
      </c>
      <c r="C79" s="77">
        <f t="shared" si="2"/>
        <v>1.5696599999999172E-3</v>
      </c>
      <c r="E79" s="63"/>
    </row>
    <row r="80" spans="1:5" x14ac:dyDescent="0.25">
      <c r="A80" s="71">
        <v>45078</v>
      </c>
      <c r="B80" s="74">
        <f t="shared" si="1"/>
        <v>1.0015696599999999</v>
      </c>
      <c r="C80" s="77">
        <f t="shared" si="2"/>
        <v>1.5696599999999172E-3</v>
      </c>
      <c r="E80" s="63"/>
    </row>
    <row r="81" spans="1:5" x14ac:dyDescent="0.25">
      <c r="A81" s="71">
        <v>45108</v>
      </c>
      <c r="B81" s="74">
        <f t="shared" si="1"/>
        <v>1.0015696599999999</v>
      </c>
      <c r="C81" s="77">
        <f t="shared" si="2"/>
        <v>1.5696599999999172E-3</v>
      </c>
      <c r="E81" s="63"/>
    </row>
    <row r="82" spans="1:5" x14ac:dyDescent="0.25">
      <c r="A82" s="71">
        <v>45139</v>
      </c>
      <c r="B82" s="74">
        <f t="shared" si="1"/>
        <v>1.0015696599999999</v>
      </c>
      <c r="C82" s="77">
        <f t="shared" si="2"/>
        <v>1.5696599999999172E-3</v>
      </c>
      <c r="E82" s="63"/>
    </row>
    <row r="83" spans="1:5" x14ac:dyDescent="0.25">
      <c r="A83" s="71">
        <v>45170</v>
      </c>
      <c r="B83" s="74">
        <f t="shared" si="1"/>
        <v>1.0015696599999999</v>
      </c>
      <c r="C83" s="77">
        <f t="shared" si="2"/>
        <v>1.5696599999999172E-3</v>
      </c>
      <c r="E83" s="63"/>
    </row>
    <row r="84" spans="1:5" x14ac:dyDescent="0.25">
      <c r="A84" s="71">
        <v>45200</v>
      </c>
      <c r="B84" s="74">
        <f t="shared" si="1"/>
        <v>1.0015696599999999</v>
      </c>
      <c r="C84" s="77">
        <f t="shared" si="2"/>
        <v>1.5696599999999172E-3</v>
      </c>
      <c r="E84" s="63"/>
    </row>
    <row r="85" spans="1:5" x14ac:dyDescent="0.25">
      <c r="A85" s="71">
        <v>45231</v>
      </c>
      <c r="B85" s="74">
        <f t="shared" si="1"/>
        <v>1.0015696599999999</v>
      </c>
      <c r="C85" s="77">
        <f t="shared" si="2"/>
        <v>1.5696599999999172E-3</v>
      </c>
      <c r="E85" s="63"/>
    </row>
    <row r="86" spans="1:5" x14ac:dyDescent="0.25">
      <c r="A86" s="71">
        <v>45261</v>
      </c>
      <c r="B86" s="74">
        <f t="shared" si="1"/>
        <v>1.0015696599999999</v>
      </c>
      <c r="C86" s="77">
        <f t="shared" si="2"/>
        <v>1.5696599999999172E-3</v>
      </c>
      <c r="E86" s="63"/>
    </row>
    <row r="87" spans="1:5" x14ac:dyDescent="0.25">
      <c r="A87" s="71">
        <v>45292</v>
      </c>
      <c r="B87" s="74">
        <f t="shared" si="1"/>
        <v>1.0015696599999999</v>
      </c>
      <c r="C87" s="77">
        <f t="shared" si="2"/>
        <v>1.5696599999999172E-3</v>
      </c>
      <c r="E87" s="63"/>
    </row>
    <row r="88" spans="1:5" x14ac:dyDescent="0.25">
      <c r="A88" s="71">
        <v>45323</v>
      </c>
      <c r="B88" s="74">
        <f t="shared" si="1"/>
        <v>1.0015696599999999</v>
      </c>
      <c r="C88" s="77">
        <f t="shared" si="2"/>
        <v>1.5696599999999172E-3</v>
      </c>
      <c r="E88" s="63"/>
    </row>
    <row r="89" spans="1:5" x14ac:dyDescent="0.25">
      <c r="A89" s="71">
        <v>45352</v>
      </c>
      <c r="B89" s="74">
        <f t="shared" si="1"/>
        <v>1.0015696599999999</v>
      </c>
      <c r="C89" s="77">
        <f t="shared" si="2"/>
        <v>1.5696599999999172E-3</v>
      </c>
      <c r="E89" s="63"/>
    </row>
    <row r="90" spans="1:5" x14ac:dyDescent="0.25">
      <c r="A90" s="71">
        <v>45383</v>
      </c>
      <c r="B90" s="74">
        <f t="shared" si="1"/>
        <v>1.0015696599999999</v>
      </c>
      <c r="C90" s="77">
        <f t="shared" si="2"/>
        <v>1.5696599999999172E-3</v>
      </c>
      <c r="E90" s="63"/>
    </row>
    <row r="91" spans="1:5" x14ac:dyDescent="0.25">
      <c r="A91" s="71">
        <v>45413</v>
      </c>
      <c r="B91" s="74">
        <f t="shared" si="1"/>
        <v>1.0015696599999999</v>
      </c>
      <c r="C91" s="77">
        <f t="shared" si="2"/>
        <v>1.5696599999999172E-3</v>
      </c>
      <c r="E91" s="63"/>
    </row>
    <row r="92" spans="1:5" x14ac:dyDescent="0.25">
      <c r="A92" s="71">
        <v>45444</v>
      </c>
      <c r="B92" s="74">
        <f t="shared" si="1"/>
        <v>1.0015696599999999</v>
      </c>
      <c r="C92" s="77">
        <f t="shared" si="2"/>
        <v>1.5696599999999172E-3</v>
      </c>
      <c r="E92" s="63"/>
    </row>
    <row r="93" spans="1:5" x14ac:dyDescent="0.25">
      <c r="A93" s="71">
        <v>45474</v>
      </c>
      <c r="B93" s="74">
        <f t="shared" si="1"/>
        <v>1.0015696599999999</v>
      </c>
      <c r="C93" s="77">
        <f t="shared" si="2"/>
        <v>1.5696599999999172E-3</v>
      </c>
      <c r="E93" s="63"/>
    </row>
    <row r="94" spans="1:5" x14ac:dyDescent="0.25">
      <c r="A94" s="71">
        <v>45505</v>
      </c>
      <c r="B94" s="74">
        <f t="shared" si="1"/>
        <v>1.0015696599999999</v>
      </c>
      <c r="C94" s="77">
        <f t="shared" si="2"/>
        <v>1.5696599999999172E-3</v>
      </c>
      <c r="E94" s="63"/>
    </row>
    <row r="95" spans="1:5" x14ac:dyDescent="0.25">
      <c r="A95" s="71">
        <v>45536</v>
      </c>
      <c r="B95" s="74">
        <f t="shared" si="1"/>
        <v>1.0015696599999999</v>
      </c>
      <c r="C95" s="77">
        <f t="shared" si="2"/>
        <v>1.5696599999999172E-3</v>
      </c>
      <c r="E95" s="63"/>
    </row>
    <row r="96" spans="1:5" x14ac:dyDescent="0.25">
      <c r="A96" s="71">
        <v>45566</v>
      </c>
      <c r="B96" s="74">
        <f t="shared" si="1"/>
        <v>1.0015696599999999</v>
      </c>
      <c r="C96" s="77">
        <f t="shared" si="2"/>
        <v>1.5696599999999172E-3</v>
      </c>
      <c r="E96" s="63"/>
    </row>
    <row r="97" spans="1:5" x14ac:dyDescent="0.25">
      <c r="A97" s="71">
        <v>45597</v>
      </c>
      <c r="B97" s="74">
        <f t="shared" si="1"/>
        <v>1.0015696599999999</v>
      </c>
      <c r="C97" s="77">
        <f t="shared" si="2"/>
        <v>1.5696599999999172E-3</v>
      </c>
      <c r="E97" s="63"/>
    </row>
    <row r="98" spans="1:5" x14ac:dyDescent="0.25">
      <c r="A98" s="71">
        <v>45627</v>
      </c>
      <c r="B98" s="74">
        <f t="shared" si="1"/>
        <v>1.0015696599999999</v>
      </c>
      <c r="C98" s="77">
        <f t="shared" si="2"/>
        <v>1.5696599999999172E-3</v>
      </c>
      <c r="E98" s="63"/>
    </row>
    <row r="99" spans="1:5" x14ac:dyDescent="0.25">
      <c r="A99" s="71">
        <v>45658</v>
      </c>
      <c r="B99" s="74">
        <f t="shared" si="1"/>
        <v>1.0015696599999999</v>
      </c>
      <c r="C99" s="77">
        <f t="shared" si="2"/>
        <v>1.5696599999999172E-3</v>
      </c>
      <c r="E99" s="63"/>
    </row>
    <row r="100" spans="1:5" x14ac:dyDescent="0.25">
      <c r="A100" s="71">
        <v>45689</v>
      </c>
      <c r="B100" s="74">
        <f t="shared" si="1"/>
        <v>1.0015696599999999</v>
      </c>
      <c r="C100" s="77">
        <f t="shared" si="2"/>
        <v>1.5696599999999172E-3</v>
      </c>
      <c r="E100" s="63"/>
    </row>
    <row r="101" spans="1:5" x14ac:dyDescent="0.25">
      <c r="A101" s="71">
        <v>45717</v>
      </c>
      <c r="B101" s="74">
        <f t="shared" si="1"/>
        <v>1.0015696599999999</v>
      </c>
      <c r="C101" s="77">
        <f t="shared" si="2"/>
        <v>1.5696599999999172E-3</v>
      </c>
      <c r="E101" s="63"/>
    </row>
    <row r="102" spans="1:5" x14ac:dyDescent="0.25">
      <c r="A102" s="71">
        <v>45748</v>
      </c>
      <c r="B102" s="74">
        <f t="shared" si="1"/>
        <v>1.0015696599999999</v>
      </c>
      <c r="C102" s="77">
        <f t="shared" si="2"/>
        <v>1.5696599999999172E-3</v>
      </c>
      <c r="E102" s="63"/>
    </row>
    <row r="103" spans="1:5" x14ac:dyDescent="0.25">
      <c r="A103" s="71">
        <v>45778</v>
      </c>
      <c r="B103" s="74">
        <f t="shared" si="1"/>
        <v>1.0015696599999999</v>
      </c>
      <c r="C103" s="77">
        <f t="shared" si="2"/>
        <v>1.5696599999999172E-3</v>
      </c>
      <c r="E103" s="63"/>
    </row>
    <row r="104" spans="1:5" x14ac:dyDescent="0.25">
      <c r="A104" s="71">
        <v>45809</v>
      </c>
      <c r="B104" s="74">
        <f t="shared" ref="B104:B110" si="3">B103</f>
        <v>1.0015696599999999</v>
      </c>
      <c r="C104" s="77">
        <f t="shared" si="2"/>
        <v>1.5696599999999172E-3</v>
      </c>
    </row>
    <row r="105" spans="1:5" x14ac:dyDescent="0.25">
      <c r="A105" s="71">
        <v>45839</v>
      </c>
      <c r="B105" s="74">
        <f t="shared" si="3"/>
        <v>1.0015696599999999</v>
      </c>
      <c r="C105" s="77">
        <f t="shared" si="2"/>
        <v>1.5696599999999172E-3</v>
      </c>
    </row>
    <row r="106" spans="1:5" x14ac:dyDescent="0.25">
      <c r="A106" s="71">
        <v>45870</v>
      </c>
      <c r="B106" s="74">
        <f t="shared" si="3"/>
        <v>1.0015696599999999</v>
      </c>
      <c r="C106" s="77">
        <f t="shared" si="2"/>
        <v>1.5696599999999172E-3</v>
      </c>
    </row>
    <row r="107" spans="1:5" x14ac:dyDescent="0.25">
      <c r="A107" s="71">
        <v>45901</v>
      </c>
      <c r="B107" s="74">
        <f t="shared" si="3"/>
        <v>1.0015696599999999</v>
      </c>
      <c r="C107" s="77">
        <f t="shared" si="2"/>
        <v>1.5696599999999172E-3</v>
      </c>
    </row>
    <row r="108" spans="1:5" x14ac:dyDescent="0.25">
      <c r="A108" s="71">
        <v>45931</v>
      </c>
      <c r="B108" s="74">
        <f t="shared" si="3"/>
        <v>1.0015696599999999</v>
      </c>
      <c r="C108" s="77">
        <f t="shared" si="2"/>
        <v>1.5696599999999172E-3</v>
      </c>
    </row>
    <row r="109" spans="1:5" x14ac:dyDescent="0.25">
      <c r="A109" s="71">
        <v>45962</v>
      </c>
      <c r="B109" s="74">
        <f t="shared" si="3"/>
        <v>1.0015696599999999</v>
      </c>
      <c r="C109" s="77">
        <f t="shared" si="2"/>
        <v>1.5696599999999172E-3</v>
      </c>
    </row>
    <row r="110" spans="1:5" x14ac:dyDescent="0.25">
      <c r="A110" s="72">
        <v>45992</v>
      </c>
      <c r="B110" s="75">
        <f t="shared" si="3"/>
        <v>1.0015696599999999</v>
      </c>
      <c r="C110" s="78">
        <f t="shared" si="2"/>
        <v>1.5696599999999172E-3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9"/>
  <sheetViews>
    <sheetView showGridLines="0" workbookViewId="0"/>
  </sheetViews>
  <sheetFormatPr defaultRowHeight="15" x14ac:dyDescent="0.25"/>
  <cols>
    <col min="1" max="2" width="15.7109375" customWidth="1"/>
  </cols>
  <sheetData>
    <row r="1" spans="1:2" x14ac:dyDescent="0.25">
      <c r="A1" s="67" t="s">
        <v>36</v>
      </c>
      <c r="B1" s="67" t="s">
        <v>37</v>
      </c>
    </row>
    <row r="2" spans="1:2" x14ac:dyDescent="0.25">
      <c r="A2" s="79">
        <v>42736</v>
      </c>
      <c r="B2" s="81">
        <v>86712537</v>
      </c>
    </row>
    <row r="3" spans="1:2" x14ac:dyDescent="0.25">
      <c r="A3" s="79">
        <v>42767</v>
      </c>
      <c r="B3" s="81">
        <v>86810995</v>
      </c>
    </row>
    <row r="4" spans="1:2" x14ac:dyDescent="0.25">
      <c r="A4" s="79">
        <v>42795</v>
      </c>
      <c r="B4" s="81">
        <v>87270642</v>
      </c>
    </row>
    <row r="5" spans="1:2" x14ac:dyDescent="0.25">
      <c r="A5" s="79">
        <v>42826</v>
      </c>
      <c r="B5" s="81">
        <v>85739369</v>
      </c>
    </row>
    <row r="6" spans="1:2" x14ac:dyDescent="0.25">
      <c r="A6" s="79">
        <v>42856</v>
      </c>
      <c r="B6" s="81">
        <f>(14/31)*84432751</f>
        <v>38130919.806451611</v>
      </c>
    </row>
    <row r="7" spans="1:2" x14ac:dyDescent="0.25">
      <c r="A7" s="79">
        <v>42887</v>
      </c>
      <c r="B7" s="81">
        <v>68193578</v>
      </c>
    </row>
    <row r="8" spans="1:2" x14ac:dyDescent="0.25">
      <c r="A8" s="79">
        <v>42917</v>
      </c>
      <c r="B8" s="81">
        <v>70960544</v>
      </c>
    </row>
    <row r="9" spans="1:2" x14ac:dyDescent="0.25">
      <c r="A9" s="79">
        <v>42948</v>
      </c>
      <c r="B9" s="81">
        <v>72158398</v>
      </c>
    </row>
    <row r="10" spans="1:2" x14ac:dyDescent="0.25">
      <c r="A10" s="79">
        <v>42979</v>
      </c>
      <c r="B10" s="81">
        <v>75980762</v>
      </c>
    </row>
    <row r="11" spans="1:2" x14ac:dyDescent="0.25">
      <c r="A11" s="79">
        <v>43009</v>
      </c>
      <c r="B11" s="81">
        <v>74544162</v>
      </c>
    </row>
    <row r="12" spans="1:2" x14ac:dyDescent="0.25">
      <c r="A12" s="79">
        <v>43040</v>
      </c>
      <c r="B12" s="81">
        <v>73782051</v>
      </c>
    </row>
    <row r="13" spans="1:2" x14ac:dyDescent="0.25">
      <c r="A13" s="79">
        <v>43070</v>
      </c>
      <c r="B13" s="81">
        <v>72392937</v>
      </c>
    </row>
    <row r="14" spans="1:2" x14ac:dyDescent="0.25">
      <c r="A14" s="79">
        <v>43101</v>
      </c>
      <c r="B14" s="81">
        <v>74245769</v>
      </c>
    </row>
    <row r="15" spans="1:2" x14ac:dyDescent="0.25">
      <c r="A15" s="79">
        <v>43132</v>
      </c>
      <c r="B15" s="81">
        <v>74033364</v>
      </c>
    </row>
    <row r="16" spans="1:2" x14ac:dyDescent="0.25">
      <c r="A16" s="79">
        <v>43160</v>
      </c>
      <c r="B16" s="81">
        <v>73369101</v>
      </c>
    </row>
    <row r="17" spans="1:2" x14ac:dyDescent="0.25">
      <c r="A17" s="79">
        <v>43191</v>
      </c>
      <c r="B17" s="81">
        <v>73401119</v>
      </c>
    </row>
    <row r="18" spans="1:2" x14ac:dyDescent="0.25">
      <c r="A18" s="79">
        <v>43221</v>
      </c>
      <c r="B18" s="81">
        <v>76273072</v>
      </c>
    </row>
    <row r="19" spans="1:2" x14ac:dyDescent="0.25">
      <c r="A19" s="79">
        <v>43252</v>
      </c>
      <c r="B19" s="81">
        <v>74134503</v>
      </c>
    </row>
    <row r="20" spans="1:2" x14ac:dyDescent="0.25">
      <c r="A20" s="79">
        <v>43282</v>
      </c>
      <c r="B20" s="81">
        <v>72149268</v>
      </c>
    </row>
    <row r="21" spans="1:2" x14ac:dyDescent="0.25">
      <c r="A21" s="79">
        <v>43313</v>
      </c>
      <c r="B21" s="81">
        <v>73396727</v>
      </c>
    </row>
    <row r="22" spans="1:2" x14ac:dyDescent="0.25">
      <c r="A22" s="79">
        <v>43344</v>
      </c>
      <c r="B22" s="81">
        <v>73110491</v>
      </c>
    </row>
    <row r="23" spans="1:2" x14ac:dyDescent="0.25">
      <c r="A23" s="79">
        <v>43374</v>
      </c>
      <c r="B23" s="81">
        <v>73614776</v>
      </c>
    </row>
    <row r="24" spans="1:2" x14ac:dyDescent="0.25">
      <c r="A24" s="79">
        <v>43405</v>
      </c>
      <c r="B24" s="81">
        <v>75152891</v>
      </c>
    </row>
    <row r="25" spans="1:2" x14ac:dyDescent="0.25">
      <c r="A25" s="79">
        <v>43435</v>
      </c>
      <c r="B25" s="81">
        <v>75595081</v>
      </c>
    </row>
    <row r="26" spans="1:2" x14ac:dyDescent="0.25">
      <c r="A26" s="79">
        <v>43466</v>
      </c>
      <c r="B26" s="81">
        <v>80477286</v>
      </c>
    </row>
    <row r="27" spans="1:2" x14ac:dyDescent="0.25">
      <c r="A27" s="79">
        <v>43497</v>
      </c>
      <c r="B27" s="81">
        <v>79912952</v>
      </c>
    </row>
    <row r="28" spans="1:2" x14ac:dyDescent="0.25">
      <c r="A28" s="79">
        <v>43525</v>
      </c>
      <c r="B28" s="81">
        <v>77009944</v>
      </c>
    </row>
    <row r="29" spans="1:2" x14ac:dyDescent="0.25">
      <c r="A29" s="79">
        <v>43556</v>
      </c>
      <c r="B29" s="81">
        <v>73004144</v>
      </c>
    </row>
    <row r="30" spans="1:2" x14ac:dyDescent="0.25">
      <c r="A30" s="79">
        <v>43586</v>
      </c>
      <c r="B30" s="81">
        <v>75994162</v>
      </c>
    </row>
    <row r="31" spans="1:2" x14ac:dyDescent="0.25">
      <c r="A31" s="79">
        <v>43617</v>
      </c>
      <c r="B31" s="81">
        <v>73841348</v>
      </c>
    </row>
    <row r="32" spans="1:2" x14ac:dyDescent="0.25">
      <c r="A32" s="79">
        <v>43647</v>
      </c>
      <c r="B32" s="81">
        <v>74738478</v>
      </c>
    </row>
    <row r="33" spans="1:2" x14ac:dyDescent="0.25">
      <c r="A33" s="79">
        <v>43678</v>
      </c>
      <c r="B33" s="81">
        <v>75806133</v>
      </c>
    </row>
    <row r="34" spans="1:2" x14ac:dyDescent="0.25">
      <c r="A34" s="79">
        <v>43709</v>
      </c>
      <c r="B34" s="81">
        <v>77782396</v>
      </c>
    </row>
    <row r="35" spans="1:2" x14ac:dyDescent="0.25">
      <c r="A35" s="79">
        <v>43739</v>
      </c>
      <c r="B35" s="81">
        <v>79950635</v>
      </c>
    </row>
    <row r="36" spans="1:2" x14ac:dyDescent="0.25">
      <c r="A36" s="79">
        <v>43770</v>
      </c>
      <c r="B36" s="81">
        <v>80835144</v>
      </c>
    </row>
    <row r="37" spans="1:2" x14ac:dyDescent="0.25">
      <c r="A37" s="79">
        <v>43800</v>
      </c>
      <c r="B37" s="81">
        <v>78339914</v>
      </c>
    </row>
    <row r="38" spans="1:2" x14ac:dyDescent="0.25">
      <c r="A38" s="79">
        <v>43831</v>
      </c>
      <c r="B38" s="81">
        <v>81234823</v>
      </c>
    </row>
    <row r="39" spans="1:2" x14ac:dyDescent="0.25">
      <c r="A39" s="79">
        <v>43862</v>
      </c>
      <c r="B39" s="81">
        <v>79920776</v>
      </c>
    </row>
    <row r="40" spans="1:2" x14ac:dyDescent="0.25">
      <c r="A40" s="79">
        <v>43891</v>
      </c>
      <c r="B40" s="81">
        <v>79177126</v>
      </c>
    </row>
    <row r="41" spans="1:2" x14ac:dyDescent="0.25">
      <c r="A41" s="79">
        <v>43922</v>
      </c>
      <c r="B41" s="81">
        <v>77420121</v>
      </c>
    </row>
    <row r="42" spans="1:2" x14ac:dyDescent="0.25">
      <c r="A42" s="79">
        <v>43952</v>
      </c>
      <c r="B42" s="81">
        <v>76069020</v>
      </c>
    </row>
    <row r="43" spans="1:2" x14ac:dyDescent="0.25">
      <c r="A43" s="79">
        <v>43983</v>
      </c>
      <c r="B43" s="81">
        <v>70561704</v>
      </c>
    </row>
    <row r="44" spans="1:2" x14ac:dyDescent="0.25">
      <c r="A44" s="79">
        <v>44013</v>
      </c>
      <c r="B44" s="81">
        <v>72452443</v>
      </c>
    </row>
    <row r="45" spans="1:2" x14ac:dyDescent="0.25">
      <c r="A45" s="79">
        <v>44044</v>
      </c>
      <c r="B45" s="81">
        <v>73558066</v>
      </c>
    </row>
    <row r="46" spans="1:2" x14ac:dyDescent="0.25">
      <c r="A46" s="79">
        <v>44075</v>
      </c>
      <c r="B46" s="81">
        <v>76924304</v>
      </c>
    </row>
    <row r="47" spans="1:2" x14ac:dyDescent="0.25">
      <c r="A47" s="79">
        <v>44105</v>
      </c>
      <c r="B47" s="81">
        <f>B46</f>
        <v>76924304</v>
      </c>
    </row>
    <row r="48" spans="1:2" x14ac:dyDescent="0.25">
      <c r="A48" s="79">
        <v>44136</v>
      </c>
      <c r="B48" s="81">
        <f t="shared" ref="B48:B109" si="0">B47</f>
        <v>76924304</v>
      </c>
    </row>
    <row r="49" spans="1:2" x14ac:dyDescent="0.25">
      <c r="A49" s="79">
        <v>44166</v>
      </c>
      <c r="B49" s="81">
        <f t="shared" si="0"/>
        <v>76924304</v>
      </c>
    </row>
    <row r="50" spans="1:2" x14ac:dyDescent="0.25">
      <c r="A50" s="79">
        <v>44197</v>
      </c>
      <c r="B50" s="81">
        <f t="shared" si="0"/>
        <v>76924304</v>
      </c>
    </row>
    <row r="51" spans="1:2" x14ac:dyDescent="0.25">
      <c r="A51" s="79">
        <v>44228</v>
      </c>
      <c r="B51" s="81">
        <f t="shared" si="0"/>
        <v>76924304</v>
      </c>
    </row>
    <row r="52" spans="1:2" x14ac:dyDescent="0.25">
      <c r="A52" s="79">
        <v>44256</v>
      </c>
      <c r="B52" s="81">
        <f t="shared" si="0"/>
        <v>76924304</v>
      </c>
    </row>
    <row r="53" spans="1:2" x14ac:dyDescent="0.25">
      <c r="A53" s="79">
        <v>44287</v>
      </c>
      <c r="B53" s="81">
        <f t="shared" si="0"/>
        <v>76924304</v>
      </c>
    </row>
    <row r="54" spans="1:2" x14ac:dyDescent="0.25">
      <c r="A54" s="79">
        <v>44317</v>
      </c>
      <c r="B54" s="81">
        <f t="shared" si="0"/>
        <v>76924304</v>
      </c>
    </row>
    <row r="55" spans="1:2" x14ac:dyDescent="0.25">
      <c r="A55" s="79">
        <v>44348</v>
      </c>
      <c r="B55" s="81">
        <f t="shared" si="0"/>
        <v>76924304</v>
      </c>
    </row>
    <row r="56" spans="1:2" x14ac:dyDescent="0.25">
      <c r="A56" s="79">
        <v>44378</v>
      </c>
      <c r="B56" s="81">
        <f t="shared" si="0"/>
        <v>76924304</v>
      </c>
    </row>
    <row r="57" spans="1:2" x14ac:dyDescent="0.25">
      <c r="A57" s="79">
        <v>44409</v>
      </c>
      <c r="B57" s="81">
        <f t="shared" si="0"/>
        <v>76924304</v>
      </c>
    </row>
    <row r="58" spans="1:2" x14ac:dyDescent="0.25">
      <c r="A58" s="79">
        <v>44440</v>
      </c>
      <c r="B58" s="81">
        <f t="shared" si="0"/>
        <v>76924304</v>
      </c>
    </row>
    <row r="59" spans="1:2" x14ac:dyDescent="0.25">
      <c r="A59" s="79">
        <v>44470</v>
      </c>
      <c r="B59" s="81">
        <f t="shared" si="0"/>
        <v>76924304</v>
      </c>
    </row>
    <row r="60" spans="1:2" x14ac:dyDescent="0.25">
      <c r="A60" s="79">
        <v>44501</v>
      </c>
      <c r="B60" s="81">
        <f t="shared" si="0"/>
        <v>76924304</v>
      </c>
    </row>
    <row r="61" spans="1:2" x14ac:dyDescent="0.25">
      <c r="A61" s="79">
        <v>44531</v>
      </c>
      <c r="B61" s="81">
        <f t="shared" si="0"/>
        <v>76924304</v>
      </c>
    </row>
    <row r="62" spans="1:2" x14ac:dyDescent="0.25">
      <c r="A62" s="79">
        <v>44562</v>
      </c>
      <c r="B62" s="81">
        <f t="shared" si="0"/>
        <v>76924304</v>
      </c>
    </row>
    <row r="63" spans="1:2" x14ac:dyDescent="0.25">
      <c r="A63" s="79">
        <v>44593</v>
      </c>
      <c r="B63" s="81">
        <f t="shared" si="0"/>
        <v>76924304</v>
      </c>
    </row>
    <row r="64" spans="1:2" x14ac:dyDescent="0.25">
      <c r="A64" s="79">
        <v>44621</v>
      </c>
      <c r="B64" s="81">
        <f t="shared" si="0"/>
        <v>76924304</v>
      </c>
    </row>
    <row r="65" spans="1:2" x14ac:dyDescent="0.25">
      <c r="A65" s="79">
        <v>44652</v>
      </c>
      <c r="B65" s="81">
        <f t="shared" si="0"/>
        <v>76924304</v>
      </c>
    </row>
    <row r="66" spans="1:2" x14ac:dyDescent="0.25">
      <c r="A66" s="79">
        <v>44682</v>
      </c>
      <c r="B66" s="81">
        <f t="shared" si="0"/>
        <v>76924304</v>
      </c>
    </row>
    <row r="67" spans="1:2" x14ac:dyDescent="0.25">
      <c r="A67" s="79">
        <v>44713</v>
      </c>
      <c r="B67" s="81">
        <f t="shared" si="0"/>
        <v>76924304</v>
      </c>
    </row>
    <row r="68" spans="1:2" x14ac:dyDescent="0.25">
      <c r="A68" s="79">
        <v>44743</v>
      </c>
      <c r="B68" s="81">
        <f t="shared" si="0"/>
        <v>76924304</v>
      </c>
    </row>
    <row r="69" spans="1:2" x14ac:dyDescent="0.25">
      <c r="A69" s="79">
        <v>44774</v>
      </c>
      <c r="B69" s="81">
        <f t="shared" si="0"/>
        <v>76924304</v>
      </c>
    </row>
    <row r="70" spans="1:2" x14ac:dyDescent="0.25">
      <c r="A70" s="79">
        <v>44805</v>
      </c>
      <c r="B70" s="81">
        <f t="shared" si="0"/>
        <v>76924304</v>
      </c>
    </row>
    <row r="71" spans="1:2" x14ac:dyDescent="0.25">
      <c r="A71" s="79">
        <v>44835</v>
      </c>
      <c r="B71" s="81">
        <f t="shared" si="0"/>
        <v>76924304</v>
      </c>
    </row>
    <row r="72" spans="1:2" x14ac:dyDescent="0.25">
      <c r="A72" s="79">
        <v>44866</v>
      </c>
      <c r="B72" s="81">
        <f t="shared" si="0"/>
        <v>76924304</v>
      </c>
    </row>
    <row r="73" spans="1:2" x14ac:dyDescent="0.25">
      <c r="A73" s="79">
        <v>44896</v>
      </c>
      <c r="B73" s="81">
        <f t="shared" si="0"/>
        <v>76924304</v>
      </c>
    </row>
    <row r="74" spans="1:2" x14ac:dyDescent="0.25">
      <c r="A74" s="79">
        <v>44927</v>
      </c>
      <c r="B74" s="81">
        <f t="shared" si="0"/>
        <v>76924304</v>
      </c>
    </row>
    <row r="75" spans="1:2" x14ac:dyDescent="0.25">
      <c r="A75" s="79">
        <v>44958</v>
      </c>
      <c r="B75" s="81">
        <f t="shared" si="0"/>
        <v>76924304</v>
      </c>
    </row>
    <row r="76" spans="1:2" x14ac:dyDescent="0.25">
      <c r="A76" s="79">
        <v>44986</v>
      </c>
      <c r="B76" s="81">
        <f t="shared" si="0"/>
        <v>76924304</v>
      </c>
    </row>
    <row r="77" spans="1:2" x14ac:dyDescent="0.25">
      <c r="A77" s="79">
        <v>45017</v>
      </c>
      <c r="B77" s="81">
        <f t="shared" si="0"/>
        <v>76924304</v>
      </c>
    </row>
    <row r="78" spans="1:2" x14ac:dyDescent="0.25">
      <c r="A78" s="79">
        <v>45047</v>
      </c>
      <c r="B78" s="81">
        <f t="shared" si="0"/>
        <v>76924304</v>
      </c>
    </row>
    <row r="79" spans="1:2" x14ac:dyDescent="0.25">
      <c r="A79" s="79">
        <v>45078</v>
      </c>
      <c r="B79" s="81">
        <f t="shared" si="0"/>
        <v>76924304</v>
      </c>
    </row>
    <row r="80" spans="1:2" x14ac:dyDescent="0.25">
      <c r="A80" s="79">
        <v>45108</v>
      </c>
      <c r="B80" s="81">
        <f t="shared" si="0"/>
        <v>76924304</v>
      </c>
    </row>
    <row r="81" spans="1:2" x14ac:dyDescent="0.25">
      <c r="A81" s="79">
        <v>45139</v>
      </c>
      <c r="B81" s="81">
        <f t="shared" si="0"/>
        <v>76924304</v>
      </c>
    </row>
    <row r="82" spans="1:2" x14ac:dyDescent="0.25">
      <c r="A82" s="79">
        <v>45170</v>
      </c>
      <c r="B82" s="81">
        <f t="shared" si="0"/>
        <v>76924304</v>
      </c>
    </row>
    <row r="83" spans="1:2" x14ac:dyDescent="0.25">
      <c r="A83" s="79">
        <v>45200</v>
      </c>
      <c r="B83" s="81">
        <f t="shared" si="0"/>
        <v>76924304</v>
      </c>
    </row>
    <row r="84" spans="1:2" x14ac:dyDescent="0.25">
      <c r="A84" s="79">
        <v>45231</v>
      </c>
      <c r="B84" s="81">
        <f t="shared" si="0"/>
        <v>76924304</v>
      </c>
    </row>
    <row r="85" spans="1:2" x14ac:dyDescent="0.25">
      <c r="A85" s="79">
        <v>45261</v>
      </c>
      <c r="B85" s="81">
        <f t="shared" si="0"/>
        <v>76924304</v>
      </c>
    </row>
    <row r="86" spans="1:2" x14ac:dyDescent="0.25">
      <c r="A86" s="79">
        <v>45292</v>
      </c>
      <c r="B86" s="81">
        <f t="shared" si="0"/>
        <v>76924304</v>
      </c>
    </row>
    <row r="87" spans="1:2" x14ac:dyDescent="0.25">
      <c r="A87" s="79">
        <v>45323</v>
      </c>
      <c r="B87" s="81">
        <f t="shared" si="0"/>
        <v>76924304</v>
      </c>
    </row>
    <row r="88" spans="1:2" x14ac:dyDescent="0.25">
      <c r="A88" s="79">
        <v>45352</v>
      </c>
      <c r="B88" s="81">
        <f t="shared" si="0"/>
        <v>76924304</v>
      </c>
    </row>
    <row r="89" spans="1:2" x14ac:dyDescent="0.25">
      <c r="A89" s="79">
        <v>45383</v>
      </c>
      <c r="B89" s="81">
        <f t="shared" si="0"/>
        <v>76924304</v>
      </c>
    </row>
    <row r="90" spans="1:2" x14ac:dyDescent="0.25">
      <c r="A90" s="79">
        <v>45413</v>
      </c>
      <c r="B90" s="81">
        <f t="shared" si="0"/>
        <v>76924304</v>
      </c>
    </row>
    <row r="91" spans="1:2" x14ac:dyDescent="0.25">
      <c r="A91" s="79">
        <v>45444</v>
      </c>
      <c r="B91" s="81">
        <f t="shared" si="0"/>
        <v>76924304</v>
      </c>
    </row>
    <row r="92" spans="1:2" x14ac:dyDescent="0.25">
      <c r="A92" s="79">
        <v>45474</v>
      </c>
      <c r="B92" s="81">
        <f t="shared" si="0"/>
        <v>76924304</v>
      </c>
    </row>
    <row r="93" spans="1:2" x14ac:dyDescent="0.25">
      <c r="A93" s="79">
        <v>45505</v>
      </c>
      <c r="B93" s="81">
        <f t="shared" si="0"/>
        <v>76924304</v>
      </c>
    </row>
    <row r="94" spans="1:2" x14ac:dyDescent="0.25">
      <c r="A94" s="79">
        <v>45536</v>
      </c>
      <c r="B94" s="81">
        <f t="shared" si="0"/>
        <v>76924304</v>
      </c>
    </row>
    <row r="95" spans="1:2" x14ac:dyDescent="0.25">
      <c r="A95" s="79">
        <v>45566</v>
      </c>
      <c r="B95" s="81">
        <f t="shared" si="0"/>
        <v>76924304</v>
      </c>
    </row>
    <row r="96" spans="1:2" x14ac:dyDescent="0.25">
      <c r="A96" s="79">
        <v>45597</v>
      </c>
      <c r="B96" s="81">
        <f t="shared" si="0"/>
        <v>76924304</v>
      </c>
    </row>
    <row r="97" spans="1:2" x14ac:dyDescent="0.25">
      <c r="A97" s="79">
        <v>45627</v>
      </c>
      <c r="B97" s="81">
        <f t="shared" si="0"/>
        <v>76924304</v>
      </c>
    </row>
    <row r="98" spans="1:2" x14ac:dyDescent="0.25">
      <c r="A98" s="79">
        <v>45658</v>
      </c>
      <c r="B98" s="81">
        <f t="shared" si="0"/>
        <v>76924304</v>
      </c>
    </row>
    <row r="99" spans="1:2" x14ac:dyDescent="0.25">
      <c r="A99" s="79">
        <v>45689</v>
      </c>
      <c r="B99" s="81">
        <f t="shared" si="0"/>
        <v>76924304</v>
      </c>
    </row>
    <row r="100" spans="1:2" x14ac:dyDescent="0.25">
      <c r="A100" s="79">
        <v>45717</v>
      </c>
      <c r="B100" s="81">
        <f t="shared" si="0"/>
        <v>76924304</v>
      </c>
    </row>
    <row r="101" spans="1:2" x14ac:dyDescent="0.25">
      <c r="A101" s="79">
        <v>45748</v>
      </c>
      <c r="B101" s="81">
        <f t="shared" si="0"/>
        <v>76924304</v>
      </c>
    </row>
    <row r="102" spans="1:2" x14ac:dyDescent="0.25">
      <c r="A102" s="79">
        <v>45778</v>
      </c>
      <c r="B102" s="81">
        <f t="shared" si="0"/>
        <v>76924304</v>
      </c>
    </row>
    <row r="103" spans="1:2" x14ac:dyDescent="0.25">
      <c r="A103" s="79">
        <v>45809</v>
      </c>
      <c r="B103" s="81">
        <f t="shared" si="0"/>
        <v>76924304</v>
      </c>
    </row>
    <row r="104" spans="1:2" x14ac:dyDescent="0.25">
      <c r="A104" s="79">
        <v>45839</v>
      </c>
      <c r="B104" s="81">
        <f t="shared" si="0"/>
        <v>76924304</v>
      </c>
    </row>
    <row r="105" spans="1:2" x14ac:dyDescent="0.25">
      <c r="A105" s="79">
        <v>45870</v>
      </c>
      <c r="B105" s="81">
        <f t="shared" si="0"/>
        <v>76924304</v>
      </c>
    </row>
    <row r="106" spans="1:2" x14ac:dyDescent="0.25">
      <c r="A106" s="79">
        <v>45901</v>
      </c>
      <c r="B106" s="81">
        <f t="shared" si="0"/>
        <v>76924304</v>
      </c>
    </row>
    <row r="107" spans="1:2" x14ac:dyDescent="0.25">
      <c r="A107" s="79">
        <v>45931</v>
      </c>
      <c r="B107" s="81">
        <f t="shared" si="0"/>
        <v>76924304</v>
      </c>
    </row>
    <row r="108" spans="1:2" x14ac:dyDescent="0.25">
      <c r="A108" s="79">
        <v>45962</v>
      </c>
      <c r="B108" s="81">
        <f t="shared" si="0"/>
        <v>76924304</v>
      </c>
    </row>
    <row r="109" spans="1:2" x14ac:dyDescent="0.25">
      <c r="A109" s="80">
        <v>45992</v>
      </c>
      <c r="B109" s="82">
        <f t="shared" si="0"/>
        <v>76924304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114"/>
  <sheetViews>
    <sheetView showGridLines="0" workbookViewId="0"/>
  </sheetViews>
  <sheetFormatPr defaultRowHeight="15" x14ac:dyDescent="0.25"/>
  <cols>
    <col min="1" max="1" width="2" customWidth="1"/>
    <col min="2" max="2" width="15.7109375" customWidth="1"/>
    <col min="3" max="3" width="19" bestFit="1" customWidth="1"/>
    <col min="4" max="4" width="2" customWidth="1"/>
  </cols>
  <sheetData>
    <row r="1" spans="2:17" ht="6.75" customHeight="1" x14ac:dyDescent="0.25"/>
    <row r="2" spans="2:17" x14ac:dyDescent="0.25">
      <c r="B2" s="67" t="s">
        <v>36</v>
      </c>
      <c r="C2" s="67" t="s">
        <v>38</v>
      </c>
    </row>
    <row r="3" spans="2:17" x14ac:dyDescent="0.25">
      <c r="B3" s="85">
        <v>42856</v>
      </c>
      <c r="C3" s="83">
        <f>HLOOKUP(B3,Diferimento!$6:$28,23,0)</f>
        <v>0</v>
      </c>
      <c r="D3" s="64"/>
      <c r="F3" s="64"/>
      <c r="G3" s="64"/>
    </row>
    <row r="4" spans="2:17" x14ac:dyDescent="0.25">
      <c r="B4" s="85">
        <v>43221</v>
      </c>
      <c r="C4" s="83">
        <f>HLOOKUP(B4,Diferimento!$6:$28,23,0)</f>
        <v>0.11658734730589021</v>
      </c>
      <c r="D4" s="65"/>
      <c r="F4" s="65"/>
      <c r="G4" s="65"/>
    </row>
    <row r="5" spans="2:17" x14ac:dyDescent="0.25">
      <c r="B5" s="85">
        <v>43586</v>
      </c>
      <c r="C5" s="83">
        <f>HLOOKUP(B5,Diferimento!$6:$28,23,0)</f>
        <v>0.23798310493391125</v>
      </c>
    </row>
    <row r="6" spans="2:17" x14ac:dyDescent="0.25">
      <c r="B6" s="85">
        <v>43952</v>
      </c>
      <c r="C6" s="83">
        <f>HLOOKUP(B6,Diferimento!$6:$28,23,0)</f>
        <v>0.23798310493391125</v>
      </c>
    </row>
    <row r="7" spans="2:17" x14ac:dyDescent="0.25">
      <c r="B7" s="85">
        <v>44317</v>
      </c>
      <c r="C7" s="83">
        <f>HLOOKUP(B7,Diferimento!$6:$28,23,0)</f>
        <v>0.42253276652486899</v>
      </c>
    </row>
    <row r="8" spans="2:17" x14ac:dyDescent="0.25">
      <c r="B8" s="85">
        <v>44682</v>
      </c>
      <c r="C8" s="83">
        <f>HLOOKUP(B8,Diferimento!$6:$28,23,0)</f>
        <v>0.52658543976964489</v>
      </c>
    </row>
    <row r="9" spans="2:17" x14ac:dyDescent="0.25">
      <c r="B9" s="85">
        <v>45047</v>
      </c>
      <c r="C9" s="83">
        <f>HLOOKUP(B9,Diferimento!$6:$28,23,0)</f>
        <v>0.63658645722848572</v>
      </c>
      <c r="I9" s="175"/>
    </row>
    <row r="10" spans="2:17" x14ac:dyDescent="0.25">
      <c r="B10" s="85">
        <v>45413</v>
      </c>
      <c r="C10" s="83">
        <f>HLOOKUP(B10,Diferimento!$6:$28,23,0)</f>
        <v>0.75298277347569265</v>
      </c>
      <c r="I10" s="175"/>
      <c r="N10" s="175"/>
      <c r="O10" s="175"/>
    </row>
    <row r="11" spans="2:17" x14ac:dyDescent="0.25">
      <c r="B11" s="86">
        <v>45778</v>
      </c>
      <c r="C11" s="84">
        <f>HLOOKUP(B11,Diferimento!$6:$28,23,0)</f>
        <v>0</v>
      </c>
      <c r="N11" s="175"/>
      <c r="O11" s="175"/>
    </row>
    <row r="12" spans="2:17" x14ac:dyDescent="0.25">
      <c r="N12" s="175"/>
      <c r="O12" s="175"/>
    </row>
    <row r="13" spans="2:17" x14ac:dyDescent="0.25">
      <c r="B13" s="67" t="s">
        <v>36</v>
      </c>
      <c r="C13" s="67" t="s">
        <v>11</v>
      </c>
      <c r="O13" s="175"/>
      <c r="P13" s="175"/>
      <c r="Q13" s="175"/>
    </row>
    <row r="14" spans="2:17" x14ac:dyDescent="0.25">
      <c r="B14" s="85">
        <v>42736</v>
      </c>
      <c r="C14" s="178">
        <f>HLOOKUP(B14,Diferimento!$6:$26,21,0)</f>
        <v>0</v>
      </c>
      <c r="O14" s="175"/>
      <c r="P14" s="175"/>
      <c r="Q14" s="175"/>
    </row>
    <row r="15" spans="2:17" x14ac:dyDescent="0.25">
      <c r="B15" s="85">
        <v>42767</v>
      </c>
      <c r="C15" s="178">
        <f>HLOOKUP(B15,Diferimento!$6:$26,21,0)</f>
        <v>0</v>
      </c>
    </row>
    <row r="16" spans="2:17" x14ac:dyDescent="0.25">
      <c r="B16" s="85">
        <v>42795</v>
      </c>
      <c r="C16" s="178">
        <f>HLOOKUP(B16,Diferimento!$6:$26,21,0)</f>
        <v>0</v>
      </c>
    </row>
    <row r="17" spans="2:3" x14ac:dyDescent="0.25">
      <c r="B17" s="85">
        <v>42826</v>
      </c>
      <c r="C17" s="178">
        <f>HLOOKUP(B17,Diferimento!$6:$26,21,0)</f>
        <v>0</v>
      </c>
    </row>
    <row r="18" spans="2:3" x14ac:dyDescent="0.25">
      <c r="B18" s="85">
        <v>42856</v>
      </c>
      <c r="C18" s="178">
        <f>HLOOKUP(B18,Diferimento!$6:$26,21,0)</f>
        <v>26445145.048161093</v>
      </c>
    </row>
    <row r="19" spans="2:3" x14ac:dyDescent="0.25">
      <c r="B19" s="85">
        <v>42887</v>
      </c>
      <c r="C19" s="178">
        <f>HLOOKUP(B19,Diferimento!$6:$26,21,0)</f>
        <v>74035182.310376599</v>
      </c>
    </row>
    <row r="20" spans="2:3" x14ac:dyDescent="0.25">
      <c r="B20" s="85">
        <v>42917</v>
      </c>
      <c r="C20" s="178">
        <f>HLOOKUP(B20,Diferimento!$6:$26,21,0)</f>
        <v>123921664.04761755</v>
      </c>
    </row>
    <row r="21" spans="2:3" x14ac:dyDescent="0.25">
      <c r="B21" s="85">
        <v>42948</v>
      </c>
      <c r="C21" s="178">
        <f>HLOOKUP(B21,Diferimento!$6:$26,21,0)</f>
        <v>175044841.71645889</v>
      </c>
    </row>
    <row r="22" spans="2:3" x14ac:dyDescent="0.25">
      <c r="B22" s="85">
        <v>42979</v>
      </c>
      <c r="C22" s="178">
        <f>HLOOKUP(B22,Diferimento!$6:$26,21,0)</f>
        <v>228903759.76272589</v>
      </c>
    </row>
    <row r="23" spans="2:3" x14ac:dyDescent="0.25">
      <c r="B23" s="85">
        <v>43009</v>
      </c>
      <c r="C23" s="178">
        <f>HLOOKUP(B23,Diferimento!$6:$26,21,0)</f>
        <v>282123274.89931357</v>
      </c>
    </row>
    <row r="24" spans="2:3" x14ac:dyDescent="0.25">
      <c r="B24" s="85">
        <v>43040</v>
      </c>
      <c r="C24" s="178">
        <f>HLOOKUP(B24,Diferimento!$6:$26,21,0)</f>
        <v>334923440.13408071</v>
      </c>
    </row>
    <row r="25" spans="2:3" x14ac:dyDescent="0.25">
      <c r="B25" s="85">
        <v>43070</v>
      </c>
      <c r="C25" s="178">
        <f>HLOOKUP(B25,Diferimento!$6:$26,21,0)</f>
        <v>386952479.41166466</v>
      </c>
    </row>
    <row r="26" spans="2:3" x14ac:dyDescent="0.25">
      <c r="B26" s="85">
        <v>43101</v>
      </c>
      <c r="C26" s="178">
        <f>HLOOKUP(B26,Diferimento!$6:$26,21,0)</f>
        <v>440736136.71489489</v>
      </c>
    </row>
    <row r="27" spans="2:3" x14ac:dyDescent="0.25">
      <c r="B27" s="85">
        <v>43132</v>
      </c>
      <c r="C27" s="178">
        <f>HLOOKUP(B27,Diferimento!$6:$26,21,0)</f>
        <v>494133497.69784021</v>
      </c>
    </row>
    <row r="28" spans="2:3" x14ac:dyDescent="0.25">
      <c r="B28" s="85">
        <v>43160</v>
      </c>
      <c r="C28" s="178">
        <f>HLOOKUP(B28,Diferimento!$6:$26,21,0)</f>
        <v>547665524.2678721</v>
      </c>
    </row>
    <row r="29" spans="2:3" x14ac:dyDescent="0.25">
      <c r="B29" s="85">
        <v>43191</v>
      </c>
      <c r="C29" s="178">
        <f>HLOOKUP(B29,Diferimento!$6:$26,21,0)</f>
        <v>601424224.23940659</v>
      </c>
    </row>
    <row r="30" spans="2:3" x14ac:dyDescent="0.25">
      <c r="B30" s="85">
        <v>43221</v>
      </c>
      <c r="C30" s="178">
        <f>HLOOKUP(B30,Diferimento!$6:$26,21,0)</f>
        <v>641466229.62386465</v>
      </c>
    </row>
    <row r="31" spans="2:3" x14ac:dyDescent="0.25">
      <c r="B31" s="85">
        <v>43252</v>
      </c>
      <c r="C31" s="178">
        <f>HLOOKUP(B31,Diferimento!$6:$26,21,0)</f>
        <v>680680459.75933087</v>
      </c>
    </row>
    <row r="32" spans="2:3" x14ac:dyDescent="0.25">
      <c r="B32" s="85">
        <v>43282</v>
      </c>
      <c r="C32" s="178">
        <f>HLOOKUP(B32,Diferimento!$6:$26,21,0)</f>
        <v>719310652.27356339</v>
      </c>
    </row>
    <row r="33" spans="2:3" x14ac:dyDescent="0.25">
      <c r="B33" s="85">
        <v>43313</v>
      </c>
      <c r="C33" s="178">
        <f>HLOOKUP(B33,Diferimento!$6:$26,21,0)</f>
        <v>758938128.68182683</v>
      </c>
    </row>
    <row r="34" spans="2:3" x14ac:dyDescent="0.25">
      <c r="B34" s="85">
        <v>43344</v>
      </c>
      <c r="C34" s="178">
        <f>HLOOKUP(B34,Diferimento!$6:$26,21,0)</f>
        <v>797879135.08056319</v>
      </c>
    </row>
    <row r="35" spans="2:3" x14ac:dyDescent="0.25">
      <c r="B35" s="85">
        <v>43374</v>
      </c>
      <c r="C35" s="178">
        <f>HLOOKUP(B35,Diferimento!$6:$26,21,0)</f>
        <v>837855347.05250001</v>
      </c>
    </row>
    <row r="36" spans="2:3" x14ac:dyDescent="0.25">
      <c r="B36" s="85">
        <v>43405</v>
      </c>
      <c r="C36" s="178">
        <f>HLOOKUP(B36,Diferimento!$6:$26,21,0)</f>
        <v>878367595.38938439</v>
      </c>
    </row>
    <row r="37" spans="2:3" x14ac:dyDescent="0.25">
      <c r="B37" s="85">
        <v>43435</v>
      </c>
      <c r="C37" s="178">
        <f>HLOOKUP(B37,Diferimento!$6:$26,21,0)</f>
        <v>919293830.68956041</v>
      </c>
    </row>
    <row r="38" spans="2:3" x14ac:dyDescent="0.25">
      <c r="B38" s="85">
        <v>43466</v>
      </c>
      <c r="C38" s="178">
        <f>HLOOKUP(B38,Diferimento!$6:$26,21,0)</f>
        <v>963252120.63090074</v>
      </c>
    </row>
    <row r="39" spans="2:3" x14ac:dyDescent="0.25">
      <c r="B39" s="85">
        <v>43497</v>
      </c>
      <c r="C39" s="178">
        <f>HLOOKUP(B39,Diferimento!$6:$26,21,0)</f>
        <v>1006687327.3411977</v>
      </c>
    </row>
    <row r="40" spans="2:3" x14ac:dyDescent="0.25">
      <c r="B40" s="85">
        <v>43525</v>
      </c>
      <c r="C40" s="178">
        <f>HLOOKUP(B40,Diferimento!$6:$26,21,0)</f>
        <v>1048677027.9662447</v>
      </c>
    </row>
    <row r="41" spans="2:3" x14ac:dyDescent="0.25">
      <c r="B41" s="85">
        <v>43556</v>
      </c>
      <c r="C41" s="178">
        <f>HLOOKUP(B41,Diferimento!$6:$26,21,0)</f>
        <v>1089454588.8147144</v>
      </c>
    </row>
    <row r="42" spans="2:3" x14ac:dyDescent="0.25">
      <c r="B42" s="85">
        <v>43586</v>
      </c>
      <c r="C42" s="178">
        <f>HLOOKUP(B42,Diferimento!$6:$26,21,0)</f>
        <v>1115721466.2523596</v>
      </c>
    </row>
    <row r="43" spans="2:3" x14ac:dyDescent="0.25">
      <c r="B43" s="85">
        <v>43617</v>
      </c>
      <c r="C43" s="178">
        <f>HLOOKUP(B43,Diferimento!$6:$26,21,0)</f>
        <v>1140712520.1535866</v>
      </c>
    </row>
    <row r="44" spans="2:3" x14ac:dyDescent="0.25">
      <c r="B44" s="85">
        <v>43647</v>
      </c>
      <c r="C44" s="178">
        <f>HLOOKUP(B44,Diferimento!$6:$26,21,0)</f>
        <v>1167208524.6115205</v>
      </c>
    </row>
    <row r="45" spans="2:3" x14ac:dyDescent="0.25">
      <c r="B45" s="85">
        <v>43678</v>
      </c>
      <c r="C45" s="178">
        <f>HLOOKUP(B45,Diferimento!$6:$26,21,0)</f>
        <v>1193357059.8504226</v>
      </c>
    </row>
    <row r="46" spans="2:3" x14ac:dyDescent="0.25">
      <c r="B46" s="85">
        <v>43709</v>
      </c>
      <c r="C46" s="178">
        <f>HLOOKUP(B46,Diferimento!$6:$26,21,0)</f>
        <v>1219705377.2825706</v>
      </c>
    </row>
    <row r="47" spans="2:3" x14ac:dyDescent="0.25">
      <c r="B47" s="85">
        <v>43739</v>
      </c>
      <c r="C47" s="178">
        <f>HLOOKUP(B47,Diferimento!$6:$26,21,0)</f>
        <v>1246948322.0110576</v>
      </c>
    </row>
    <row r="48" spans="2:3" x14ac:dyDescent="0.25">
      <c r="B48" s="85">
        <v>43770</v>
      </c>
      <c r="C48" s="178">
        <f>HLOOKUP(B48,Diferimento!$6:$26,21,0)</f>
        <v>1273305439.4454408</v>
      </c>
    </row>
    <row r="49" spans="2:3" x14ac:dyDescent="0.25">
      <c r="B49" s="85">
        <v>43800</v>
      </c>
      <c r="C49" s="178">
        <f>HLOOKUP(B49,Diferimento!$6:$26,21,0)</f>
        <v>1299022163.0598619</v>
      </c>
    </row>
    <row r="50" spans="2:3" x14ac:dyDescent="0.25">
      <c r="B50" s="85">
        <v>43831</v>
      </c>
      <c r="C50" s="178">
        <f>HLOOKUP(B50,Diferimento!$6:$26,21,0)</f>
        <v>1325634708.049861</v>
      </c>
    </row>
    <row r="51" spans="2:3" x14ac:dyDescent="0.25">
      <c r="B51" s="85">
        <v>43862</v>
      </c>
      <c r="C51" s="178">
        <f>HLOOKUP(B51,Diferimento!$6:$26,21,0)</f>
        <v>1350880429.418175</v>
      </c>
    </row>
    <row r="52" spans="2:3" x14ac:dyDescent="0.25">
      <c r="B52" s="85">
        <v>43891</v>
      </c>
      <c r="C52" s="178">
        <f>HLOOKUP(B52,Diferimento!$6:$26,21,0)</f>
        <v>1376613575.401726</v>
      </c>
    </row>
    <row r="53" spans="2:3" x14ac:dyDescent="0.25">
      <c r="B53" s="176">
        <v>43922</v>
      </c>
      <c r="C53" s="179">
        <f>HLOOKUP(B53,Diferimento!$6:$26,21,0)</f>
        <v>1401218035.6026087</v>
      </c>
    </row>
    <row r="54" spans="2:3" x14ac:dyDescent="0.25">
      <c r="B54" s="85">
        <v>43952</v>
      </c>
      <c r="C54" s="178">
        <f>HLOOKUP(B54,Diferimento!$6:$26,21,0)</f>
        <v>1424834033.7479496</v>
      </c>
    </row>
    <row r="55" spans="2:3" x14ac:dyDescent="0.25">
      <c r="B55" s="85">
        <v>43983</v>
      </c>
      <c r="C55" s="178">
        <f>HLOOKUP(B55,Diferimento!$6:$26,21,0)</f>
        <v>1446696468.4694161</v>
      </c>
    </row>
    <row r="56" spans="2:3" x14ac:dyDescent="0.25">
      <c r="B56" s="85">
        <v>44013</v>
      </c>
      <c r="C56" s="178">
        <f>HLOOKUP(B56,Diferimento!$6:$26,21,0)</f>
        <v>1468846583.8763204</v>
      </c>
    </row>
    <row r="57" spans="2:3" x14ac:dyDescent="0.25">
      <c r="B57" s="85">
        <v>44044</v>
      </c>
      <c r="C57" s="178">
        <f>HLOOKUP(B57,Diferimento!$6:$26,21,0)</f>
        <v>1490822354.6909215</v>
      </c>
    </row>
    <row r="58" spans="2:3" x14ac:dyDescent="0.25">
      <c r="B58" s="85">
        <v>44075</v>
      </c>
      <c r="C58" s="178">
        <f>HLOOKUP(B58,Diferimento!$6:$26,21,0)</f>
        <v>1513687304.726526</v>
      </c>
    </row>
    <row r="59" spans="2:3" x14ac:dyDescent="0.25">
      <c r="B59" s="85">
        <v>44105</v>
      </c>
      <c r="C59" s="178">
        <f>HLOOKUP(B59,Diferimento!$6:$26,21,0)</f>
        <v>1536588144.9596035</v>
      </c>
    </row>
    <row r="60" spans="2:3" x14ac:dyDescent="0.25">
      <c r="B60" s="85">
        <v>44136</v>
      </c>
      <c r="C60" s="178">
        <f>HLOOKUP(B60,Diferimento!$6:$26,21,0)</f>
        <v>1559524931.7255611</v>
      </c>
    </row>
    <row r="61" spans="2:3" x14ac:dyDescent="0.25">
      <c r="B61" s="85">
        <v>44166</v>
      </c>
      <c r="C61" s="178">
        <f>HLOOKUP(B61,Diferimento!$6:$26,21,0)</f>
        <v>1582497721.4482338</v>
      </c>
    </row>
    <row r="62" spans="2:3" x14ac:dyDescent="0.25">
      <c r="B62" s="85">
        <v>44197</v>
      </c>
      <c r="C62" s="178">
        <f>HLOOKUP(B62,Diferimento!$6:$26,21,0)</f>
        <v>1605506570.6400228</v>
      </c>
    </row>
    <row r="63" spans="2:3" x14ac:dyDescent="0.25">
      <c r="B63" s="85">
        <v>44228</v>
      </c>
      <c r="C63" s="178">
        <f>HLOOKUP(B63,Diferimento!$6:$26,21,0)</f>
        <v>1628551535.902034</v>
      </c>
    </row>
    <row r="64" spans="2:3" x14ac:dyDescent="0.25">
      <c r="B64" s="85">
        <v>44256</v>
      </c>
      <c r="C64" s="178">
        <f>HLOOKUP(B64,Diferimento!$6:$26,21,0)</f>
        <v>1651632673.9242184</v>
      </c>
    </row>
    <row r="65" spans="2:3" x14ac:dyDescent="0.25">
      <c r="B65" s="85">
        <v>44287</v>
      </c>
      <c r="C65" s="178">
        <f>HLOOKUP(B65,Diferimento!$6:$26,21,0)</f>
        <v>1674750041.4855108</v>
      </c>
    </row>
    <row r="66" spans="2:3" x14ac:dyDescent="0.25">
      <c r="B66" s="176">
        <v>44317</v>
      </c>
      <c r="C66" s="179">
        <f>HLOOKUP(B66,Diferimento!$6:$26,21,0)</f>
        <v>1676259619.6937869</v>
      </c>
    </row>
    <row r="67" spans="2:3" x14ac:dyDescent="0.25">
      <c r="B67" s="85">
        <v>44348</v>
      </c>
      <c r="C67" s="178">
        <f>HLOOKUP(B67,Diferimento!$6:$26,21,0)</f>
        <v>1677771567.4265933</v>
      </c>
    </row>
    <row r="68" spans="2:3" x14ac:dyDescent="0.25">
      <c r="B68" s="85">
        <v>44378</v>
      </c>
      <c r="C68" s="178">
        <f>HLOOKUP(B68,Diferimento!$6:$26,21,0)</f>
        <v>1679285888.4032779</v>
      </c>
    </row>
    <row r="69" spans="2:3" x14ac:dyDescent="0.25">
      <c r="B69" s="85">
        <v>44409</v>
      </c>
      <c r="C69" s="178">
        <f>HLOOKUP(B69,Diferimento!$6:$26,21,0)</f>
        <v>1680802586.3490267</v>
      </c>
    </row>
    <row r="70" spans="2:3" x14ac:dyDescent="0.25">
      <c r="B70" s="85">
        <v>44440</v>
      </c>
      <c r="C70" s="178">
        <f>HLOOKUP(B70,Diferimento!$6:$26,21,0)</f>
        <v>1682321664.994873</v>
      </c>
    </row>
    <row r="71" spans="2:3" x14ac:dyDescent="0.25">
      <c r="B71" s="85">
        <v>44470</v>
      </c>
      <c r="C71" s="178">
        <f>HLOOKUP(B71,Diferimento!$6:$26,21,0)</f>
        <v>1683843128.0777066</v>
      </c>
    </row>
    <row r="72" spans="2:3" x14ac:dyDescent="0.25">
      <c r="B72" s="85">
        <v>44501</v>
      </c>
      <c r="C72" s="178">
        <f>HLOOKUP(B72,Diferimento!$6:$26,21,0)</f>
        <v>1685366979.3402829</v>
      </c>
    </row>
    <row r="73" spans="2:3" x14ac:dyDescent="0.25">
      <c r="B73" s="85">
        <v>44531</v>
      </c>
      <c r="C73" s="178">
        <f>HLOOKUP(B73,Diferimento!$6:$26,21,0)</f>
        <v>1686893222.5312319</v>
      </c>
    </row>
    <row r="74" spans="2:3" x14ac:dyDescent="0.25">
      <c r="B74" s="85">
        <v>44562</v>
      </c>
      <c r="C74" s="178">
        <f>HLOOKUP(B74,Diferimento!$6:$26,21,0)</f>
        <v>1688421861.4050679</v>
      </c>
    </row>
    <row r="75" spans="2:3" x14ac:dyDescent="0.25">
      <c r="B75" s="85">
        <v>44593</v>
      </c>
      <c r="C75" s="178">
        <f>HLOOKUP(B75,Diferimento!$6:$26,21,0)</f>
        <v>1689952899.7221987</v>
      </c>
    </row>
    <row r="76" spans="2:3" x14ac:dyDescent="0.25">
      <c r="B76" s="85">
        <v>44621</v>
      </c>
      <c r="C76" s="178">
        <f>HLOOKUP(B76,Diferimento!$6:$26,21,0)</f>
        <v>1691486341.2489345</v>
      </c>
    </row>
    <row r="77" spans="2:3" x14ac:dyDescent="0.25">
      <c r="B77" s="85">
        <v>44652</v>
      </c>
      <c r="C77" s="178">
        <f>HLOOKUP(B77,Diferimento!$6:$26,21,0)</f>
        <v>1693022189.7574971</v>
      </c>
    </row>
    <row r="78" spans="2:3" x14ac:dyDescent="0.25">
      <c r="B78" s="85">
        <v>44682</v>
      </c>
      <c r="C78" s="178">
        <f>HLOOKUP(B78,Diferimento!$6:$26,21,0)</f>
        <v>1678951281.981514</v>
      </c>
    </row>
    <row r="79" spans="2:3" x14ac:dyDescent="0.25">
      <c r="B79" s="85">
        <v>44713</v>
      </c>
      <c r="C79" s="178">
        <f>HLOOKUP(B79,Diferimento!$6:$26,21,0)</f>
        <v>1664858287.6644313</v>
      </c>
    </row>
    <row r="80" spans="2:3" x14ac:dyDescent="0.25">
      <c r="B80" s="85">
        <v>44743</v>
      </c>
      <c r="C80" s="178">
        <f>HLOOKUP(B80,Diferimento!$6:$26,21,0)</f>
        <v>1650743172.1378889</v>
      </c>
    </row>
    <row r="81" spans="2:3" x14ac:dyDescent="0.25">
      <c r="B81" s="85">
        <v>44774</v>
      </c>
      <c r="C81" s="178">
        <f>HLOOKUP(B81,Diferimento!$6:$26,21,0)</f>
        <v>1636605900.6791091</v>
      </c>
    </row>
    <row r="82" spans="2:3" x14ac:dyDescent="0.25">
      <c r="B82" s="85">
        <v>44805</v>
      </c>
      <c r="C82" s="178">
        <f>HLOOKUP(B82,Diferimento!$6:$26,21,0)</f>
        <v>1622446438.5108113</v>
      </c>
    </row>
    <row r="83" spans="2:3" x14ac:dyDescent="0.25">
      <c r="B83" s="85">
        <v>44835</v>
      </c>
      <c r="C83" s="178">
        <f>HLOOKUP(B83,Diferimento!$6:$26,21,0)</f>
        <v>1608264750.8011265</v>
      </c>
    </row>
    <row r="84" spans="2:3" x14ac:dyDescent="0.25">
      <c r="B84" s="85">
        <v>44866</v>
      </c>
      <c r="C84" s="178">
        <f>HLOOKUP(B84,Diferimento!$6:$26,21,0)</f>
        <v>1594060802.663511</v>
      </c>
    </row>
    <row r="85" spans="2:3" x14ac:dyDescent="0.25">
      <c r="B85" s="85">
        <v>44896</v>
      </c>
      <c r="C85" s="178">
        <f>HLOOKUP(B85,Diferimento!$6:$26,21,0)</f>
        <v>1579834559.156662</v>
      </c>
    </row>
    <row r="86" spans="2:3" x14ac:dyDescent="0.25">
      <c r="B86" s="85">
        <v>44927</v>
      </c>
      <c r="C86" s="178">
        <f>HLOOKUP(B86,Diferimento!$6:$26,21,0)</f>
        <v>1565585985.28443</v>
      </c>
    </row>
    <row r="87" spans="2:3" x14ac:dyDescent="0.25">
      <c r="B87" s="85">
        <v>44958</v>
      </c>
      <c r="C87" s="178">
        <f>HLOOKUP(B87,Diferimento!$6:$26,21,0)</f>
        <v>1551315045.9957337</v>
      </c>
    </row>
    <row r="88" spans="2:3" x14ac:dyDescent="0.25">
      <c r="B88" s="85">
        <v>44986</v>
      </c>
      <c r="C88" s="178">
        <f>HLOOKUP(B88,Diferimento!$6:$26,21,0)</f>
        <v>1537021706.1844735</v>
      </c>
    </row>
    <row r="89" spans="2:3" x14ac:dyDescent="0.25">
      <c r="B89" s="85">
        <v>45017</v>
      </c>
      <c r="C89" s="178">
        <f>HLOOKUP(B89,Diferimento!$6:$26,21,0)</f>
        <v>1522705930.6894453</v>
      </c>
    </row>
    <row r="90" spans="2:3" x14ac:dyDescent="0.25">
      <c r="B90" s="85">
        <v>45047</v>
      </c>
      <c r="C90" s="178">
        <f>HLOOKUP(B90,Diferimento!$6:$26,21,0)</f>
        <v>1492140358.0934672</v>
      </c>
    </row>
    <row r="91" spans="2:3" x14ac:dyDescent="0.25">
      <c r="B91" s="85">
        <v>45078</v>
      </c>
      <c r="C91" s="178">
        <f>HLOOKUP(B91,Diferimento!$6:$26,21,0)</f>
        <v>1461526807.9408083</v>
      </c>
    </row>
    <row r="92" spans="2:3" x14ac:dyDescent="0.25">
      <c r="B92" s="85">
        <v>45108</v>
      </c>
      <c r="C92" s="178">
        <f>HLOOKUP(B92,Diferimento!$6:$26,21,0)</f>
        <v>1430865204.9230168</v>
      </c>
    </row>
    <row r="93" spans="2:3" x14ac:dyDescent="0.25">
      <c r="B93" s="85">
        <v>45139</v>
      </c>
      <c r="C93" s="178">
        <f>HLOOKUP(B93,Diferimento!$6:$26,21,0)</f>
        <v>1400155473.6134324</v>
      </c>
    </row>
    <row r="94" spans="2:3" x14ac:dyDescent="0.25">
      <c r="B94" s="85">
        <v>45170</v>
      </c>
      <c r="C94" s="178">
        <f>HLOOKUP(B94,Diferimento!$6:$26,21,0)</f>
        <v>1369397538.4670005</v>
      </c>
    </row>
    <row r="95" spans="2:3" x14ac:dyDescent="0.25">
      <c r="B95" s="85">
        <v>45200</v>
      </c>
      <c r="C95" s="178">
        <f>HLOOKUP(B95,Diferimento!$6:$26,21,0)</f>
        <v>1338591323.8200867</v>
      </c>
    </row>
    <row r="96" spans="2:3" x14ac:dyDescent="0.25">
      <c r="B96" s="85">
        <v>45231</v>
      </c>
      <c r="C96" s="178">
        <f>HLOOKUP(B96,Diferimento!$6:$26,21,0)</f>
        <v>1307736753.8902903</v>
      </c>
    </row>
    <row r="97" spans="2:3" x14ac:dyDescent="0.25">
      <c r="B97" s="85">
        <v>45261</v>
      </c>
      <c r="C97" s="178">
        <f>HLOOKUP(B97,Diferimento!$6:$26,21,0)</f>
        <v>1276833752.7762578</v>
      </c>
    </row>
    <row r="98" spans="2:3" x14ac:dyDescent="0.25">
      <c r="B98" s="85">
        <v>45292</v>
      </c>
      <c r="C98" s="178">
        <f>HLOOKUP(B98,Diferimento!$6:$26,21,0)</f>
        <v>1245882244.4574966</v>
      </c>
    </row>
    <row r="99" spans="2:3" x14ac:dyDescent="0.25">
      <c r="B99" s="85">
        <v>45323</v>
      </c>
      <c r="C99" s="178">
        <f>HLOOKUP(B99,Diferimento!$6:$26,21,0)</f>
        <v>1214882152.7941878</v>
      </c>
    </row>
    <row r="100" spans="2:3" x14ac:dyDescent="0.25">
      <c r="B100" s="85">
        <v>45352</v>
      </c>
      <c r="C100" s="178">
        <f>HLOOKUP(B100,Diferimento!$6:$26,21,0)</f>
        <v>1183833401.5269988</v>
      </c>
    </row>
    <row r="101" spans="2:3" x14ac:dyDescent="0.25">
      <c r="B101" s="85">
        <v>45383</v>
      </c>
      <c r="C101" s="178">
        <f>HLOOKUP(B101,Diferimento!$6:$26,21,0)</f>
        <v>1152735914.2768958</v>
      </c>
    </row>
    <row r="102" spans="2:3" x14ac:dyDescent="0.25">
      <c r="B102" s="85">
        <v>45413</v>
      </c>
      <c r="C102" s="178">
        <f>HLOOKUP(B102,Diferimento!$6:$26,21,0)</f>
        <v>1096622641.9584923</v>
      </c>
    </row>
    <row r="103" spans="2:3" x14ac:dyDescent="0.25">
      <c r="B103" s="85">
        <v>45444</v>
      </c>
      <c r="C103" s="178">
        <f>HLOOKUP(B103,Diferimento!$6:$26,21,0)</f>
        <v>1040421290.8810614</v>
      </c>
    </row>
    <row r="104" spans="2:3" x14ac:dyDescent="0.25">
      <c r="B104" s="85">
        <v>45474</v>
      </c>
      <c r="C104" s="178">
        <f>HLOOKUP(B104,Diferimento!$6:$26,21,0)</f>
        <v>984131722.79089832</v>
      </c>
    </row>
    <row r="105" spans="2:3" x14ac:dyDescent="0.25">
      <c r="B105" s="85">
        <v>45505</v>
      </c>
      <c r="C105" s="178">
        <f>HLOOKUP(B105,Diferimento!$6:$26,21,0)</f>
        <v>927753799.21728683</v>
      </c>
    </row>
    <row r="106" spans="2:3" x14ac:dyDescent="0.25">
      <c r="B106" s="85">
        <v>45536</v>
      </c>
      <c r="C106" s="178">
        <f>HLOOKUP(B106,Diferimento!$6:$26,21,0)</f>
        <v>871287381.47215879</v>
      </c>
    </row>
    <row r="107" spans="2:3" x14ac:dyDescent="0.25">
      <c r="B107" s="85">
        <v>45566</v>
      </c>
      <c r="C107" s="178">
        <f>HLOOKUP(B107,Diferimento!$6:$26,21,0)</f>
        <v>814732330.64975297</v>
      </c>
    </row>
    <row r="108" spans="2:3" x14ac:dyDescent="0.25">
      <c r="B108" s="85">
        <v>45597</v>
      </c>
      <c r="C108" s="178">
        <f>HLOOKUP(B108,Diferimento!$6:$26,21,0)</f>
        <v>758088507.62627327</v>
      </c>
    </row>
    <row r="109" spans="2:3" x14ac:dyDescent="0.25">
      <c r="B109" s="85">
        <v>45627</v>
      </c>
      <c r="C109" s="178">
        <f>HLOOKUP(B109,Diferimento!$6:$26,21,0)</f>
        <v>701355773.05954647</v>
      </c>
    </row>
    <row r="110" spans="2:3" x14ac:dyDescent="0.25">
      <c r="B110" s="85">
        <v>45658</v>
      </c>
      <c r="C110" s="178">
        <f>HLOOKUP(B110,Diferimento!$6:$26,21,0)</f>
        <v>644533987.38867974</v>
      </c>
    </row>
    <row r="111" spans="2:3" x14ac:dyDescent="0.25">
      <c r="B111" s="85">
        <v>45689</v>
      </c>
      <c r="C111" s="178">
        <f>HLOOKUP(B111,Diferimento!$6:$26,21,0)</f>
        <v>587623010.83371687</v>
      </c>
    </row>
    <row r="112" spans="2:3" x14ac:dyDescent="0.25">
      <c r="B112" s="85">
        <v>45717</v>
      </c>
      <c r="C112" s="178">
        <f>HLOOKUP(B112,Diferimento!$6:$26,21,0)</f>
        <v>530622703.39529473</v>
      </c>
    </row>
    <row r="113" spans="2:3" x14ac:dyDescent="0.25">
      <c r="B113" s="85">
        <v>45748</v>
      </c>
      <c r="C113" s="178">
        <f>HLOOKUP(B113,Diferimento!$6:$26,21,0)</f>
        <v>473532924.85429883</v>
      </c>
    </row>
    <row r="114" spans="2:3" x14ac:dyDescent="0.25">
      <c r="B114" s="86">
        <v>45778</v>
      </c>
      <c r="C114" s="180">
        <f>HLOOKUP(B114,Diferimento!$6:$26,21,0)</f>
        <v>474276210.5451256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Diferimento</vt:lpstr>
      <vt:lpstr>Selic - Bacen</vt:lpstr>
      <vt:lpstr>Volume Faturado</vt:lpstr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LRM</cp:lastModifiedBy>
  <dcterms:created xsi:type="dcterms:W3CDTF">2020-01-14T11:54:55Z</dcterms:created>
  <dcterms:modified xsi:type="dcterms:W3CDTF">2021-03-23T12:11:29Z</dcterms:modified>
</cp:coreProperties>
</file>