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8"/>
  <workbookPr/>
  <mc:AlternateContent xmlns:mc="http://schemas.openxmlformats.org/markup-compatibility/2006">
    <mc:Choice Requires="x15">
      <x15ac:absPath xmlns:x15ac="http://schemas.microsoft.com/office/spreadsheetml/2010/11/ac" url="C:\Users\luciano.rmenegazzo\Downloads\"/>
    </mc:Choice>
  </mc:AlternateContent>
  <xr:revisionPtr revIDLastSave="0" documentId="13_ncr:1_{B697B3E4-FB0A-4311-BFF3-29D6E67E0F75}" xr6:coauthVersionLast="36" xr6:coauthVersionMax="36" xr10:uidLastSave="{00000000-0000-0000-0000-000000000000}"/>
  <bookViews>
    <workbookView xWindow="-120" yWindow="-120" windowWidth="20730" windowHeight="11160" tabRatio="785" xr2:uid="{00000000-000D-0000-FFFF-FFFF00000000}"/>
  </bookViews>
  <sheets>
    <sheet name="Mapa_Planilha" sheetId="20" r:id="rId1"/>
    <sheet name="I-OR-2017 - Realiz." sheetId="25" r:id="rId2"/>
    <sheet name="I-OR-2018 Realiz." sheetId="26" r:id="rId3"/>
    <sheet name="I-OR-2019 Realiz." sheetId="27" r:id="rId4"/>
    <sheet name="I-IPCA" sheetId="33" r:id="rId5"/>
    <sheet name="A-Comp. OR Realiz. x Proj. IPCA" sheetId="32" r:id="rId6"/>
    <sheet name="A-Comp. OR Realiz x Proj. WACC" sheetId="34" r:id="rId7"/>
    <sheet name="R-Ajuste a Compens." sheetId="28" r:id="rId8"/>
  </sheets>
  <externalReferences>
    <externalReference r:id="rId9"/>
  </externalReferences>
  <definedNames>
    <definedName name="ano_fim">[1]Menu!$D$20</definedName>
    <definedName name="fator_x">'[1]Fator X'!$B$46</definedName>
    <definedName name="P0_San_T">[1]P0_Sanepar!$B$5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34" l="1"/>
  <c r="E7" i="34"/>
  <c r="D7" i="34"/>
  <c r="E6" i="32" l="1"/>
  <c r="D6" i="32"/>
  <c r="C6" i="32"/>
  <c r="C43" i="26" l="1"/>
  <c r="G5" i="34" l="1"/>
  <c r="G9" i="34" s="1"/>
  <c r="G11" i="34" s="1"/>
  <c r="F5" i="34"/>
  <c r="F9" i="34" s="1"/>
  <c r="E5" i="34"/>
  <c r="E9" i="34" s="1"/>
  <c r="D5" i="34"/>
  <c r="D9" i="34" s="1"/>
  <c r="F7" i="32"/>
  <c r="F8" i="32" s="1"/>
  <c r="G10" i="34" l="1"/>
  <c r="F9" i="32"/>
  <c r="F5" i="32"/>
  <c r="E5" i="32"/>
  <c r="E6" i="28" s="1"/>
  <c r="D5" i="32"/>
  <c r="D6" i="28" s="1"/>
  <c r="D8" i="28" s="1"/>
  <c r="C5" i="32"/>
  <c r="C6" i="28" s="1"/>
  <c r="C8" i="28" l="1"/>
  <c r="F6" i="28"/>
  <c r="D7" i="28"/>
  <c r="E7" i="28"/>
  <c r="E8" i="28"/>
  <c r="C7" i="28"/>
  <c r="F8" i="28" l="1"/>
  <c r="F7" i="28"/>
  <c r="D43" i="26"/>
  <c r="E43" i="26"/>
  <c r="F43" i="26"/>
  <c r="G43" i="26"/>
  <c r="H43" i="26"/>
  <c r="I43" i="26"/>
  <c r="J43" i="26"/>
  <c r="K43" i="26"/>
  <c r="L43" i="26"/>
  <c r="M43" i="26"/>
  <c r="N43" i="26"/>
  <c r="D43" i="25"/>
  <c r="E43" i="25"/>
  <c r="F43" i="25"/>
  <c r="G43" i="25"/>
  <c r="H43" i="25"/>
  <c r="I43" i="25"/>
  <c r="J43" i="25"/>
  <c r="K43" i="25"/>
  <c r="L43" i="25"/>
  <c r="M43" i="25"/>
  <c r="N43" i="25"/>
  <c r="C43" i="25"/>
  <c r="O43" i="25" l="1"/>
  <c r="F4" i="28" l="1"/>
  <c r="O15" i="25" l="1"/>
  <c r="O19" i="25"/>
  <c r="O8" i="25"/>
  <c r="O9" i="25"/>
  <c r="O10" i="25"/>
  <c r="O4" i="25"/>
  <c r="N41" i="27" l="1"/>
  <c r="M41" i="27"/>
  <c r="L41" i="27"/>
  <c r="K41" i="27"/>
  <c r="J41" i="27"/>
  <c r="I41" i="27"/>
  <c r="H41" i="27"/>
  <c r="G41" i="27"/>
  <c r="F41" i="27"/>
  <c r="E41" i="27"/>
  <c r="D41" i="27"/>
  <c r="C41" i="27"/>
  <c r="O40" i="27"/>
  <c r="O39" i="27"/>
  <c r="O38" i="27"/>
  <c r="O37" i="27"/>
  <c r="O36" i="27"/>
  <c r="N33" i="27"/>
  <c r="N43" i="27" s="1"/>
  <c r="M33" i="27"/>
  <c r="M43" i="27" s="1"/>
  <c r="L33" i="27"/>
  <c r="L43" i="27" s="1"/>
  <c r="K33" i="27"/>
  <c r="K43" i="27" s="1"/>
  <c r="J33" i="27"/>
  <c r="J43" i="27" s="1"/>
  <c r="I33" i="27"/>
  <c r="I43" i="27" s="1"/>
  <c r="H33" i="27"/>
  <c r="H43" i="27" s="1"/>
  <c r="G33" i="27"/>
  <c r="G43" i="27" s="1"/>
  <c r="F33" i="27"/>
  <c r="F43" i="27" s="1"/>
  <c r="E33" i="27"/>
  <c r="E43" i="27" s="1"/>
  <c r="D33" i="27"/>
  <c r="D43" i="27" s="1"/>
  <c r="C33" i="27"/>
  <c r="C43" i="27" s="1"/>
  <c r="O32" i="27"/>
  <c r="O31" i="27"/>
  <c r="O30" i="27"/>
  <c r="O29" i="27"/>
  <c r="O28" i="27"/>
  <c r="O27" i="27"/>
  <c r="O26" i="27"/>
  <c r="O25" i="27"/>
  <c r="O24" i="27"/>
  <c r="O23" i="27"/>
  <c r="N20" i="27"/>
  <c r="M20" i="27"/>
  <c r="L20" i="27"/>
  <c r="K20" i="27"/>
  <c r="J20" i="27"/>
  <c r="I20" i="27"/>
  <c r="H20" i="27"/>
  <c r="G20" i="27"/>
  <c r="F20" i="27"/>
  <c r="E20" i="27"/>
  <c r="D20" i="27"/>
  <c r="C20" i="27"/>
  <c r="O19" i="27"/>
  <c r="O18" i="27"/>
  <c r="O17" i="27"/>
  <c r="O16" i="27"/>
  <c r="O15" i="27"/>
  <c r="O14" i="27"/>
  <c r="N11" i="27"/>
  <c r="M11" i="27"/>
  <c r="L11" i="27"/>
  <c r="K11" i="27"/>
  <c r="J11" i="27"/>
  <c r="I11" i="27"/>
  <c r="H11" i="27"/>
  <c r="G11" i="27"/>
  <c r="F11" i="27"/>
  <c r="E11" i="27"/>
  <c r="D11" i="27"/>
  <c r="C11" i="27"/>
  <c r="O10" i="27"/>
  <c r="O9" i="27"/>
  <c r="O8" i="27"/>
  <c r="O7" i="27"/>
  <c r="O6" i="27"/>
  <c r="O5" i="27"/>
  <c r="O4" i="27"/>
  <c r="O3" i="27"/>
  <c r="O3" i="26"/>
  <c r="O4" i="26"/>
  <c r="O5" i="26"/>
  <c r="O6" i="26"/>
  <c r="O7" i="26"/>
  <c r="O8" i="26"/>
  <c r="O9" i="26"/>
  <c r="O10" i="26"/>
  <c r="C11" i="26"/>
  <c r="D11" i="26"/>
  <c r="E11" i="26"/>
  <c r="F11" i="26"/>
  <c r="G11" i="26"/>
  <c r="H11" i="26"/>
  <c r="I11" i="26"/>
  <c r="J11" i="26"/>
  <c r="K11" i="26"/>
  <c r="L11" i="26"/>
  <c r="M11" i="26"/>
  <c r="N11" i="26"/>
  <c r="O14" i="26"/>
  <c r="O15" i="26"/>
  <c r="O16" i="26"/>
  <c r="O17" i="26"/>
  <c r="O18" i="26"/>
  <c r="O19" i="26"/>
  <c r="O20" i="26" s="1"/>
  <c r="C20" i="26"/>
  <c r="D20" i="26"/>
  <c r="E20" i="26"/>
  <c r="F20" i="26"/>
  <c r="G20" i="26"/>
  <c r="H20" i="26"/>
  <c r="I20" i="26"/>
  <c r="J20" i="26"/>
  <c r="K20" i="26"/>
  <c r="L20" i="26"/>
  <c r="M20" i="26"/>
  <c r="N20" i="26"/>
  <c r="O23" i="26"/>
  <c r="O24" i="26"/>
  <c r="O25" i="26"/>
  <c r="O26" i="26"/>
  <c r="O27" i="26"/>
  <c r="O28" i="26"/>
  <c r="O29" i="26"/>
  <c r="O30" i="26"/>
  <c r="O31" i="26"/>
  <c r="O32" i="26"/>
  <c r="C33" i="26"/>
  <c r="D33" i="26"/>
  <c r="E33" i="26"/>
  <c r="F33" i="26"/>
  <c r="G33" i="26"/>
  <c r="H33" i="26"/>
  <c r="I33" i="26"/>
  <c r="J33" i="26"/>
  <c r="K33" i="26"/>
  <c r="L33" i="26"/>
  <c r="M33" i="26"/>
  <c r="N33" i="26"/>
  <c r="O36" i="26"/>
  <c r="O37" i="26"/>
  <c r="O38" i="26"/>
  <c r="O39" i="26"/>
  <c r="O40" i="26"/>
  <c r="C41" i="26"/>
  <c r="D41" i="26"/>
  <c r="E41" i="26"/>
  <c r="F41" i="26"/>
  <c r="G41" i="26"/>
  <c r="H41" i="26"/>
  <c r="I41" i="26"/>
  <c r="J41" i="26"/>
  <c r="K41" i="26"/>
  <c r="L41" i="26"/>
  <c r="M41" i="26"/>
  <c r="N41" i="26"/>
  <c r="N41" i="25"/>
  <c r="M41" i="25"/>
  <c r="L41" i="25"/>
  <c r="K41" i="25"/>
  <c r="J41" i="25"/>
  <c r="I41" i="25"/>
  <c r="H41" i="25"/>
  <c r="G41" i="25"/>
  <c r="F41" i="25"/>
  <c r="E41" i="25"/>
  <c r="D41" i="25"/>
  <c r="C41" i="25"/>
  <c r="O40" i="25"/>
  <c r="O39" i="25"/>
  <c r="O38" i="25"/>
  <c r="O37" i="25"/>
  <c r="O36" i="25"/>
  <c r="N33" i="25"/>
  <c r="M33" i="25"/>
  <c r="L33" i="25"/>
  <c r="K33" i="25"/>
  <c r="J33" i="25"/>
  <c r="I33" i="25"/>
  <c r="H33" i="25"/>
  <c r="G33" i="25"/>
  <c r="F33" i="25"/>
  <c r="E33" i="25"/>
  <c r="D33" i="25"/>
  <c r="C33" i="25"/>
  <c r="O32" i="25"/>
  <c r="O31" i="25"/>
  <c r="O30" i="25"/>
  <c r="O29" i="25"/>
  <c r="O28" i="25"/>
  <c r="O27" i="25"/>
  <c r="O26" i="25"/>
  <c r="O25" i="25"/>
  <c r="O24" i="25"/>
  <c r="O23" i="25"/>
  <c r="N20" i="25"/>
  <c r="M20" i="25"/>
  <c r="L20" i="25"/>
  <c r="K20" i="25"/>
  <c r="J20" i="25"/>
  <c r="I20" i="25"/>
  <c r="H20" i="25"/>
  <c r="G20" i="25"/>
  <c r="F20" i="25"/>
  <c r="E20" i="25"/>
  <c r="D20" i="25"/>
  <c r="C20" i="25"/>
  <c r="O18" i="25"/>
  <c r="O17" i="25"/>
  <c r="O16" i="25"/>
  <c r="O14" i="25"/>
  <c r="N11" i="25"/>
  <c r="M11" i="25"/>
  <c r="L11" i="25"/>
  <c r="K11" i="25"/>
  <c r="J11" i="25"/>
  <c r="I11" i="25"/>
  <c r="H11" i="25"/>
  <c r="G11" i="25"/>
  <c r="F11" i="25"/>
  <c r="E11" i="25"/>
  <c r="D11" i="25"/>
  <c r="C11" i="25"/>
  <c r="O7" i="25"/>
  <c r="O6" i="25"/>
  <c r="O5" i="25"/>
  <c r="O3" i="25"/>
  <c r="O11" i="26" l="1"/>
  <c r="O33" i="26"/>
  <c r="O43" i="26"/>
  <c r="D3" i="28"/>
  <c r="D5" i="28" s="1"/>
  <c r="C3" i="28"/>
  <c r="C5" i="28" s="1"/>
  <c r="O43" i="27"/>
  <c r="O41" i="26"/>
  <c r="O33" i="27"/>
  <c r="E3" i="28" s="1"/>
  <c r="E5" i="28" s="1"/>
  <c r="O11" i="27"/>
  <c r="O20" i="27"/>
  <c r="O41" i="27"/>
  <c r="O20" i="25"/>
  <c r="O33" i="25"/>
  <c r="O11" i="25"/>
  <c r="O41" i="25"/>
  <c r="F3" i="28" l="1"/>
  <c r="F5" i="2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LRM</author>
  </authors>
  <commentList>
    <comment ref="D7" authorId="0" shapeId="0" xr:uid="{00000000-0006-0000-0600-000001000000}">
      <text>
        <r>
          <rPr>
            <sz val="9"/>
            <color indexed="81"/>
            <rFont val="Segoe UI"/>
            <family val="2"/>
          </rPr>
          <t xml:space="preserve">34 meses entre dez/2017 e out/2020
</t>
        </r>
      </text>
    </comment>
    <comment ref="E7" authorId="0" shapeId="0" xr:uid="{00000000-0006-0000-0600-000002000000}">
      <text>
        <r>
          <rPr>
            <sz val="9"/>
            <color indexed="81"/>
            <rFont val="Segoe UI"/>
            <family val="2"/>
          </rPr>
          <t>22 meses entre dez/2018 e out/2020</t>
        </r>
      </text>
    </comment>
    <comment ref="F7" authorId="0" shapeId="0" xr:uid="{00000000-0006-0000-0600-000003000000}">
      <text>
        <r>
          <rPr>
            <sz val="9"/>
            <color indexed="81"/>
            <rFont val="Segoe UI"/>
            <family val="2"/>
          </rPr>
          <t>10 meses entre dez/2019 e out/2020</t>
        </r>
      </text>
    </comment>
  </commentList>
</comments>
</file>

<file path=xl/sharedStrings.xml><?xml version="1.0" encoding="utf-8"?>
<sst xmlns="http://schemas.openxmlformats.org/spreadsheetml/2006/main" count="345" uniqueCount="173">
  <si>
    <t>Data</t>
  </si>
  <si>
    <t>Resultados - Abas com nome iniciando com R-</t>
  </si>
  <si>
    <t>Aba</t>
  </si>
  <si>
    <t>Insumos/Base de dados - Abas com o nome iniciando com I-</t>
  </si>
  <si>
    <t>Auxílio/Cálculos Intermediários - Insumos que receberam algum tratamento, ou cálculos necessários para se atingir o resultado final - Abas com nome iniciando com A-</t>
  </si>
  <si>
    <t>Insumos</t>
  </si>
  <si>
    <t>Auxílio/Cálculos Intermediários</t>
  </si>
  <si>
    <t>Resultados</t>
  </si>
  <si>
    <t>1-Contexto e Objetivo da Planilha</t>
  </si>
  <si>
    <t>2-Tipos de Abas</t>
  </si>
  <si>
    <t>3-Conteúdo das Abas</t>
  </si>
  <si>
    <t>Descrição</t>
  </si>
  <si>
    <t>4-Fluxo de informação entre Abas da Planilha</t>
  </si>
  <si>
    <t>TOTAL</t>
  </si>
  <si>
    <t>SERVIÇOS DE AGUA</t>
  </si>
  <si>
    <t>31-121</t>
  </si>
  <si>
    <t>Ligações</t>
  </si>
  <si>
    <t>31-122</t>
  </si>
  <si>
    <t>Acréscimo por Impontualidade</t>
  </si>
  <si>
    <t>31-123</t>
  </si>
  <si>
    <t>Religações</t>
  </si>
  <si>
    <t>31-124</t>
  </si>
  <si>
    <t>Conserto de Hidrômetros</t>
  </si>
  <si>
    <t>31-125</t>
  </si>
  <si>
    <t>Ampliações</t>
  </si>
  <si>
    <t>31-126</t>
  </si>
  <si>
    <t>Sanções</t>
  </si>
  <si>
    <t>31-128</t>
  </si>
  <si>
    <t>Outros</t>
  </si>
  <si>
    <t>31-129</t>
  </si>
  <si>
    <t>Devolução de valores (DV)</t>
  </si>
  <si>
    <t>SERVIÇOS DE ESGOTO</t>
  </si>
  <si>
    <t>31-221</t>
  </si>
  <si>
    <t>31-222</t>
  </si>
  <si>
    <t>Acréscimo por impontualidade</t>
  </si>
  <si>
    <t>31-224</t>
  </si>
  <si>
    <t>Conserto de Ramais</t>
  </si>
  <si>
    <t>31-225</t>
  </si>
  <si>
    <t>31-228</t>
  </si>
  <si>
    <t>31-231</t>
  </si>
  <si>
    <t>Receitas Vinculadas a ANA</t>
  </si>
  <si>
    <t>OUTRAS RECEITAS OPERACIONAIS</t>
  </si>
  <si>
    <t>33-111</t>
  </si>
  <si>
    <t>Serviços de Laboratório</t>
  </si>
  <si>
    <t>33-112</t>
  </si>
  <si>
    <t>Serviços de Manutenção</t>
  </si>
  <si>
    <t>33-113</t>
  </si>
  <si>
    <t>Serviços de Porjeto e Assistência Técnica</t>
  </si>
  <si>
    <t>33-116</t>
  </si>
  <si>
    <t>Serviços Prestados as Prefeituras</t>
  </si>
  <si>
    <t>33-117</t>
  </si>
  <si>
    <t>Serviços de Carga e Descarga</t>
  </si>
  <si>
    <t>33-118</t>
  </si>
  <si>
    <t>Insc. Cadastral e Venda de Elem. E Materiais</t>
  </si>
  <si>
    <t>33-212</t>
  </si>
  <si>
    <t>Indenização e Ressarcimento de Despesas</t>
  </si>
  <si>
    <t>33-215</t>
  </si>
  <si>
    <t>Locação de Imóveis</t>
  </si>
  <si>
    <t>33-216</t>
  </si>
  <si>
    <t>Cessão para exploração de Serviços Financeiros</t>
  </si>
  <si>
    <t>33-219</t>
  </si>
  <si>
    <t>Outras Receitas Menores</t>
  </si>
  <si>
    <t>OUTRAS RECEITAS OPERACIONAIS - indiretas</t>
  </si>
  <si>
    <t>33-211</t>
  </si>
  <si>
    <t>Contribuições e doações particulares</t>
  </si>
  <si>
    <t>33-213</t>
  </si>
  <si>
    <t>Contribuições e doações de órgãos públicos</t>
  </si>
  <si>
    <t>33-214</t>
  </si>
  <si>
    <t>Ganhos com recuperação de créditos fiscais</t>
  </si>
  <si>
    <t>33-312</t>
  </si>
  <si>
    <t>Venda de bens do ativo imobilizado</t>
  </si>
  <si>
    <t>33-313</t>
  </si>
  <si>
    <t>Venda de materiais inservíveis</t>
  </si>
  <si>
    <t>I-OR-2017</t>
  </si>
  <si>
    <t>Informações contábeis da SANEPAR - Outras Receitas 2017</t>
  </si>
  <si>
    <t>Informações contábeis da SANEPAR - Outras Receitas 2018</t>
  </si>
  <si>
    <t>Informações contábeis da SANEPAR - Outras Receitas 2019</t>
  </si>
  <si>
    <t>I-OR-2018</t>
  </si>
  <si>
    <t>I-OR-2019</t>
  </si>
  <si>
    <t>A-Cálculo de Outras Receitas Consolidado</t>
  </si>
  <si>
    <t>Cálculo que compila as informações de insumos para a apuração de Outras Receitas de 2017 a 2019</t>
  </si>
  <si>
    <t>R-Compartilhamento de Outras Receitas</t>
  </si>
  <si>
    <t>Compilação dos resultados parciais e aferição da estrutura de compartilhamento de outras receitas</t>
  </si>
  <si>
    <t>Tabela - Outras Receitas 2018</t>
  </si>
  <si>
    <t>Tabela -  Outras Receitas 2019</t>
  </si>
  <si>
    <t xml:space="preserve">Comparativo Outras Receitas </t>
  </si>
  <si>
    <t>Realizado (2017 a 2019)</t>
  </si>
  <si>
    <t>Projetado (2017 a 2019)</t>
  </si>
  <si>
    <t>(2)</t>
  </si>
  <si>
    <t>(1)</t>
  </si>
  <si>
    <t>Base para a compensação de Outras Receitas</t>
  </si>
  <si>
    <t>(1-2)</t>
  </si>
  <si>
    <t>Valores atualizados pelo IPCA (Dez/Ano de Referência à 10/2020)</t>
  </si>
  <si>
    <t xml:space="preserve">Ajuste a apropriar SANEPAR </t>
  </si>
  <si>
    <t xml:space="preserve"> Ajuste a Reverter à modicidade Tarifária </t>
  </si>
  <si>
    <t>Total de outras receitas para compensação:</t>
  </si>
  <si>
    <t>Valor Atualizado - IPCA</t>
  </si>
  <si>
    <t>Fonte: SANEPAR-Protocolo 17.013.060-0.</t>
  </si>
  <si>
    <t>Fonte: SANEPAR-Protocolo 17.013.060-0. Elaboração: Agepar (2020)</t>
  </si>
  <si>
    <t>Base para a compensação de Outras Receitas - Valores a Atualizar</t>
  </si>
  <si>
    <t xml:space="preserve">Índice - IPCA </t>
  </si>
  <si>
    <t>Reverter à modicidade Tarifária</t>
  </si>
  <si>
    <t>Compartilhamento de Receitas à SANEPAR</t>
  </si>
  <si>
    <t>Tabela 01: Comparativo Outras Receitas Realizado e Projetado 2017 a 2019 - Atualização WACC (Custo Médio Ponderado de Capital)</t>
  </si>
  <si>
    <t>Valores atualizados pelo WACC do Ciclo</t>
  </si>
  <si>
    <t>Ajuste a apropriar - SANEPAR</t>
  </si>
  <si>
    <t>Índice WACC - Custo Medio Ponderado de Capital</t>
  </si>
  <si>
    <t>Fonte: SANEPAR-Protocolo 17.013.060-0 e Demonstrações Contábeis. Elaboração: AGEPAR (2020)</t>
  </si>
  <si>
    <t>Tabela 01 - Outras Receitas 2017</t>
  </si>
  <si>
    <t>Tabela 02: Comparativo Outras Receitas Realizado e Projetado 2017 a 2019 - Atualização IPCA</t>
  </si>
  <si>
    <t>Preços - IPCA - geral - índice (dez. 1993 = 100)</t>
  </si>
  <si>
    <t>2015.12</t>
  </si>
  <si>
    <t>2016.01</t>
  </si>
  <si>
    <t>2016.02</t>
  </si>
  <si>
    <t>2016.03</t>
  </si>
  <si>
    <t>2016.04</t>
  </si>
  <si>
    <t>2016.05</t>
  </si>
  <si>
    <t>2016.06</t>
  </si>
  <si>
    <t>2016.07</t>
  </si>
  <si>
    <t>2016.08</t>
  </si>
  <si>
    <t>2016.09</t>
  </si>
  <si>
    <t>2016.10</t>
  </si>
  <si>
    <t>2016.11</t>
  </si>
  <si>
    <t>2016.12</t>
  </si>
  <si>
    <t>2017.01</t>
  </si>
  <si>
    <t>2017.02</t>
  </si>
  <si>
    <t>2017.03</t>
  </si>
  <si>
    <t>2017.04</t>
  </si>
  <si>
    <t>2017.05</t>
  </si>
  <si>
    <t>2017.06</t>
  </si>
  <si>
    <t>2017.07</t>
  </si>
  <si>
    <t>2017.08</t>
  </si>
  <si>
    <t>2017.09</t>
  </si>
  <si>
    <t>2017.10</t>
  </si>
  <si>
    <t>2017.11</t>
  </si>
  <si>
    <t>2017.12</t>
  </si>
  <si>
    <t>2018.01</t>
  </si>
  <si>
    <t>2018.02</t>
  </si>
  <si>
    <t>2018.03</t>
  </si>
  <si>
    <t>2018.04</t>
  </si>
  <si>
    <t>2018.05</t>
  </si>
  <si>
    <t>2018.06</t>
  </si>
  <si>
    <t>2018.07</t>
  </si>
  <si>
    <t>2018.08</t>
  </si>
  <si>
    <t>2018.09</t>
  </si>
  <si>
    <t>2018.10</t>
  </si>
  <si>
    <t>2018.11</t>
  </si>
  <si>
    <t>2018.12</t>
  </si>
  <si>
    <t>2019.01</t>
  </si>
  <si>
    <t>2019.02</t>
  </si>
  <si>
    <t>2019.03</t>
  </si>
  <si>
    <t>2019.04</t>
  </si>
  <si>
    <t>2019.05</t>
  </si>
  <si>
    <t>2019.06</t>
  </si>
  <si>
    <t>2019.07</t>
  </si>
  <si>
    <t>2019.08</t>
  </si>
  <si>
    <t>2019.09</t>
  </si>
  <si>
    <t>2019.10</t>
  </si>
  <si>
    <t>2019.11</t>
  </si>
  <si>
    <t>2019.12</t>
  </si>
  <si>
    <t>2020.01</t>
  </si>
  <si>
    <t>2020.02</t>
  </si>
  <si>
    <t>2020.03</t>
  </si>
  <si>
    <t>2020.04</t>
  </si>
  <si>
    <t>2020.05</t>
  </si>
  <si>
    <t>2020.06</t>
  </si>
  <si>
    <t>2020.07</t>
  </si>
  <si>
    <t>2020.08</t>
  </si>
  <si>
    <t>2020.09</t>
  </si>
  <si>
    <t>2020.10</t>
  </si>
  <si>
    <t>Fonte: Ipeadata Apud IBGE</t>
  </si>
  <si>
    <t>Tabela 01: Ajuste Compensatório Outras Receitas Realizado e Projetado 2017 a 2019 - IPCA</t>
  </si>
  <si>
    <r>
      <t>Esta planilha foi desenvolvida como parte integrante da Nota Técnica 05/2020 - Outras Receitas, da 2ª Revisão Tarifária Periódica dos serviços de saneamento básico do Estado do Paraná. 
Seu conteúdo refere-se ao item 7.4.10.1 do Tribunal de Contas do Estado do Paraná. Em que recomenda " a aplicação da compensação tarifária no Total de R$ 12.483.872,24 referente ao montante da diferença do projetado e realizado da Rubrica de Outras Receitas apropriado pela Sanepar nos exercícios de 2017 a 2019 a ser compensado  na 2ªRTP (2021 a 2024), isto é, em parcela única ou diluído nos reajustes anuais tarifários. 
O resultados dos cálculos da planilha enc</t>
    </r>
    <r>
      <rPr>
        <sz val="11"/>
        <rFont val="Calibri"/>
        <family val="2"/>
      </rPr>
      <t>ontram-se na aba R-Ajuste a Compens. OR.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</si>
</sst>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000"/>
    <numFmt numFmtId="165" formatCode="_-* #,##0_-;\-* #,##0_-;_-* &quot;-&quot;??_-;_-@_-"/>
    <numFmt numFmtId="166" formatCode="0.00000"/>
  </numFmts>
  <fonts count="14" x14ac:knownFonts="1">
    <font>
      <sz val="11"/>
      <color theme="1"/>
      <name val="Calibri"/>
      <family val="2"/>
    </font>
    <font>
      <sz val="11"/>
      <color theme="1"/>
      <name val="Century Gothic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theme="0"/>
      <name val="Calibri"/>
      <family val="2"/>
    </font>
    <font>
      <sz val="11"/>
      <color theme="1" tint="0.34998626667073579"/>
      <name val="Calibri"/>
      <family val="2"/>
    </font>
    <font>
      <b/>
      <sz val="11"/>
      <color theme="1" tint="0.34998626667073579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color rgb="FF595959"/>
      <name val="Calibri"/>
      <family val="2"/>
    </font>
    <font>
      <sz val="11"/>
      <color rgb="FFFF0000"/>
      <name val="Calibri"/>
      <family val="2"/>
    </font>
    <font>
      <sz val="9"/>
      <color indexed="81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355993"/>
      </left>
      <right/>
      <top style="thin">
        <color rgb="FF355993"/>
      </top>
      <bottom/>
      <diagonal/>
    </border>
    <border>
      <left/>
      <right style="thin">
        <color rgb="FF355993"/>
      </right>
      <top style="thin">
        <color rgb="FF355993"/>
      </top>
      <bottom/>
      <diagonal/>
    </border>
    <border>
      <left/>
      <right/>
      <top style="thin">
        <color rgb="FF355993"/>
      </top>
      <bottom/>
      <diagonal/>
    </border>
    <border>
      <left style="thin">
        <color indexed="64"/>
      </left>
      <right/>
      <top style="thin">
        <color indexed="64"/>
      </top>
      <bottom style="thin">
        <color rgb="FF355993"/>
      </bottom>
      <diagonal/>
    </border>
    <border>
      <left/>
      <right/>
      <top style="thin">
        <color indexed="64"/>
      </top>
      <bottom style="thin">
        <color rgb="FF355993"/>
      </bottom>
      <diagonal/>
    </border>
    <border>
      <left/>
      <right style="thin">
        <color indexed="64"/>
      </right>
      <top style="thin">
        <color indexed="64"/>
      </top>
      <bottom style="thin">
        <color rgb="FF355993"/>
      </bottom>
      <diagonal/>
    </border>
    <border>
      <left style="thin">
        <color indexed="64"/>
      </left>
      <right/>
      <top style="thin">
        <color rgb="FF355993"/>
      </top>
      <bottom/>
      <diagonal/>
    </border>
    <border>
      <left style="thin">
        <color rgb="FF355993"/>
      </left>
      <right style="thin">
        <color indexed="64"/>
      </right>
      <top style="thin">
        <color rgb="FF35599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9" fontId="4" fillId="0" borderId="0" applyFont="0" applyFill="0" applyBorder="0" applyAlignment="0" applyProtection="0"/>
  </cellStyleXfs>
  <cellXfs count="131">
    <xf numFmtId="0" fontId="0" fillId="0" borderId="0" xfId="0"/>
    <xf numFmtId="0" fontId="5" fillId="0" borderId="0" xfId="0" applyFont="1"/>
    <xf numFmtId="0" fontId="4" fillId="0" borderId="0" xfId="0" applyFont="1"/>
    <xf numFmtId="0" fontId="5" fillId="2" borderId="0" xfId="0" applyFont="1" applyFill="1"/>
    <xf numFmtId="0" fontId="4" fillId="2" borderId="0" xfId="0" applyFont="1" applyFill="1"/>
    <xf numFmtId="0" fontId="4" fillId="2" borderId="6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4" fillId="2" borderId="13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/>
    </xf>
    <xf numFmtId="0" fontId="4" fillId="2" borderId="8" xfId="0" applyFont="1" applyFill="1" applyBorder="1"/>
    <xf numFmtId="0" fontId="4" fillId="2" borderId="9" xfId="0" applyFont="1" applyFill="1" applyBorder="1"/>
    <xf numFmtId="0" fontId="4" fillId="2" borderId="10" xfId="0" applyFont="1" applyFill="1" applyBorder="1"/>
    <xf numFmtId="0" fontId="5" fillId="2" borderId="6" xfId="0" applyFont="1" applyFill="1" applyBorder="1" applyAlignment="1">
      <alignment horizontal="center"/>
    </xf>
    <xf numFmtId="0" fontId="4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4" fillId="2" borderId="6" xfId="0" applyFont="1" applyFill="1" applyBorder="1"/>
    <xf numFmtId="0" fontId="4" fillId="2" borderId="13" xfId="0" applyFont="1" applyFill="1" applyBorder="1" applyAlignment="1">
      <alignment horizontal="left"/>
    </xf>
    <xf numFmtId="0" fontId="4" fillId="2" borderId="13" xfId="0" applyFont="1" applyFill="1" applyBorder="1"/>
    <xf numFmtId="0" fontId="4" fillId="2" borderId="11" xfId="0" applyFont="1" applyFill="1" applyBorder="1"/>
    <xf numFmtId="0" fontId="4" fillId="2" borderId="7" xfId="0" applyFont="1" applyFill="1" applyBorder="1"/>
    <xf numFmtId="0" fontId="4" fillId="2" borderId="12" xfId="0" applyFont="1" applyFill="1" applyBorder="1"/>
    <xf numFmtId="0" fontId="0" fillId="2" borderId="5" xfId="0" applyFont="1" applyFill="1" applyBorder="1" applyAlignment="1">
      <alignment vertical="center"/>
    </xf>
    <xf numFmtId="0" fontId="0" fillId="2" borderId="5" xfId="0" applyFont="1" applyFill="1" applyBorder="1" applyAlignment="1">
      <alignment vertical="center" wrapText="1"/>
    </xf>
    <xf numFmtId="0" fontId="0" fillId="0" borderId="1" xfId="0" applyBorder="1"/>
    <xf numFmtId="17" fontId="6" fillId="3" borderId="14" xfId="5" applyNumberFormat="1" applyFont="1" applyFill="1" applyBorder="1" applyAlignment="1">
      <alignment horizontal="center"/>
    </xf>
    <xf numFmtId="0" fontId="6" fillId="3" borderId="14" xfId="5" applyFont="1" applyFill="1" applyBorder="1" applyAlignment="1">
      <alignment horizontal="center"/>
    </xf>
    <xf numFmtId="0" fontId="4" fillId="0" borderId="6" xfId="0" applyFont="1" applyFill="1" applyBorder="1"/>
    <xf numFmtId="0" fontId="0" fillId="0" borderId="0" xfId="0" applyFont="1"/>
    <xf numFmtId="0" fontId="6" fillId="5" borderId="16" xfId="5" applyFont="1" applyFill="1" applyBorder="1" applyAlignment="1">
      <alignment horizontal="center"/>
    </xf>
    <xf numFmtId="165" fontId="7" fillId="2" borderId="1" xfId="5" applyNumberFormat="1" applyFont="1" applyFill="1" applyBorder="1" applyAlignment="1">
      <alignment horizontal="left" indent="1"/>
    </xf>
    <xf numFmtId="0" fontId="6" fillId="5" borderId="21" xfId="5" applyFont="1" applyFill="1" applyBorder="1" applyAlignment="1">
      <alignment horizontal="center"/>
    </xf>
    <xf numFmtId="43" fontId="10" fillId="4" borderId="11" xfId="5" applyNumberFormat="1" applyFont="1" applyFill="1" applyBorder="1" applyAlignment="1">
      <alignment horizontal="center"/>
    </xf>
    <xf numFmtId="43" fontId="10" fillId="4" borderId="7" xfId="5" applyNumberFormat="1" applyFont="1" applyFill="1" applyBorder="1" applyAlignment="1">
      <alignment horizontal="center"/>
    </xf>
    <xf numFmtId="43" fontId="10" fillId="4" borderId="1" xfId="5" applyNumberFormat="1" applyFont="1" applyFill="1" applyBorder="1" applyAlignment="1">
      <alignment horizontal="center"/>
    </xf>
    <xf numFmtId="43" fontId="10" fillId="4" borderId="1" xfId="4" applyFont="1" applyFill="1" applyBorder="1"/>
    <xf numFmtId="3" fontId="11" fillId="0" borderId="0" xfId="0" applyNumberFormat="1" applyFont="1"/>
    <xf numFmtId="0" fontId="4" fillId="2" borderId="0" xfId="0" applyFont="1" applyFill="1" applyAlignment="1">
      <alignment horizontal="left" vertical="top" wrapText="1"/>
    </xf>
    <xf numFmtId="49" fontId="9" fillId="2" borderId="1" xfId="5" applyNumberFormat="1" applyFont="1" applyFill="1" applyBorder="1" applyAlignment="1">
      <alignment horizontal="center"/>
    </xf>
    <xf numFmtId="0" fontId="9" fillId="2" borderId="1" xfId="5" applyFont="1" applyFill="1" applyBorder="1" applyAlignment="1">
      <alignment horizontal="left" indent="1"/>
    </xf>
    <xf numFmtId="165" fontId="9" fillId="2" borderId="1" xfId="5" applyNumberFormat="1" applyFont="1" applyFill="1" applyBorder="1" applyAlignment="1">
      <alignment horizontal="left" indent="1"/>
    </xf>
    <xf numFmtId="165" fontId="9" fillId="2" borderId="1" xfId="4" applyNumberFormat="1" applyFont="1" applyFill="1" applyBorder="1"/>
    <xf numFmtId="9" fontId="4" fillId="2" borderId="1" xfId="0" applyNumberFormat="1" applyFont="1" applyFill="1" applyBorder="1"/>
    <xf numFmtId="43" fontId="9" fillId="2" borderId="1" xfId="0" applyNumberFormat="1" applyFont="1" applyFill="1" applyBorder="1"/>
    <xf numFmtId="43" fontId="9" fillId="2" borderId="1" xfId="5" applyNumberFormat="1" applyFont="1" applyFill="1" applyBorder="1" applyAlignment="1">
      <alignment horizontal="center"/>
    </xf>
    <xf numFmtId="43" fontId="9" fillId="2" borderId="1" xfId="4" applyFont="1" applyFill="1" applyBorder="1"/>
    <xf numFmtId="0" fontId="10" fillId="0" borderId="0" xfId="0" applyFont="1"/>
    <xf numFmtId="43" fontId="5" fillId="0" borderId="0" xfId="0" applyNumberFormat="1" applyFont="1"/>
    <xf numFmtId="43" fontId="9" fillId="0" borderId="0" xfId="4" applyFont="1" applyFill="1" applyBorder="1"/>
    <xf numFmtId="43" fontId="10" fillId="4" borderId="0" xfId="4" applyFont="1" applyFill="1" applyBorder="1"/>
    <xf numFmtId="43" fontId="10" fillId="4" borderId="0" xfId="4" applyFont="1" applyFill="1" applyBorder="1" applyAlignment="1">
      <alignment horizontal="left"/>
    </xf>
    <xf numFmtId="43" fontId="10" fillId="4" borderId="7" xfId="5" applyNumberFormat="1" applyFont="1" applyFill="1" applyBorder="1" applyAlignment="1">
      <alignment horizontal="left"/>
    </xf>
    <xf numFmtId="9" fontId="5" fillId="4" borderId="1" xfId="0" applyNumberFormat="1" applyFont="1" applyFill="1" applyBorder="1"/>
    <xf numFmtId="43" fontId="10" fillId="4" borderId="1" xfId="0" applyNumberFormat="1" applyFont="1" applyFill="1" applyBorder="1"/>
    <xf numFmtId="0" fontId="0" fillId="2" borderId="22" xfId="0" applyFont="1" applyFill="1" applyBorder="1" applyAlignment="1">
      <alignment vertical="center"/>
    </xf>
    <xf numFmtId="0" fontId="0" fillId="2" borderId="23" xfId="0" applyFont="1" applyFill="1" applyBorder="1" applyAlignment="1">
      <alignment vertical="center"/>
    </xf>
    <xf numFmtId="43" fontId="9" fillId="2" borderId="1" xfId="5" applyNumberFormat="1" applyFont="1" applyFill="1" applyBorder="1" applyAlignment="1">
      <alignment horizontal="left" indent="1"/>
    </xf>
    <xf numFmtId="43" fontId="9" fillId="2" borderId="1" xfId="4" applyNumberFormat="1" applyFont="1" applyFill="1" applyBorder="1"/>
    <xf numFmtId="43" fontId="6" fillId="6" borderId="1" xfId="0" applyNumberFormat="1" applyFont="1" applyFill="1" applyBorder="1"/>
    <xf numFmtId="43" fontId="10" fillId="4" borderId="11" xfId="5" applyNumberFormat="1" applyFont="1" applyFill="1" applyBorder="1" applyAlignment="1">
      <alignment horizontal="center" vertical="center" wrapText="1"/>
    </xf>
    <xf numFmtId="43" fontId="10" fillId="4" borderId="1" xfId="5" applyNumberFormat="1" applyFont="1" applyFill="1" applyBorder="1" applyAlignment="1">
      <alignment horizontal="center" wrapText="1"/>
    </xf>
    <xf numFmtId="43" fontId="4" fillId="2" borderId="1" xfId="0" applyNumberFormat="1" applyFont="1" applyFill="1" applyBorder="1"/>
    <xf numFmtId="0" fontId="4" fillId="2" borderId="1" xfId="0" applyFont="1" applyFill="1" applyBorder="1"/>
    <xf numFmtId="43" fontId="5" fillId="2" borderId="1" xfId="0" applyNumberFormat="1" applyFont="1" applyFill="1" applyBorder="1"/>
    <xf numFmtId="0" fontId="6" fillId="5" borderId="16" xfId="5" applyFont="1" applyFill="1" applyBorder="1" applyAlignment="1">
      <alignment horizontal="center" vertical="center"/>
    </xf>
    <xf numFmtId="9" fontId="10" fillId="2" borderId="1" xfId="5" applyNumberFormat="1" applyFont="1" applyFill="1" applyBorder="1" applyAlignment="1">
      <alignment horizontal="center"/>
    </xf>
    <xf numFmtId="9" fontId="0" fillId="0" borderId="0" xfId="6" applyFont="1"/>
    <xf numFmtId="0" fontId="12" fillId="2" borderId="0" xfId="0" applyFont="1" applyFill="1"/>
    <xf numFmtId="4" fontId="0" fillId="0" borderId="0" xfId="0" applyNumberFormat="1"/>
    <xf numFmtId="9" fontId="12" fillId="2" borderId="0" xfId="6" applyFont="1" applyFill="1" applyBorder="1" applyAlignment="1">
      <alignment horizontal="center" vertical="center" wrapText="1"/>
    </xf>
    <xf numFmtId="10" fontId="12" fillId="2" borderId="0" xfId="6" applyNumberFormat="1" applyFont="1" applyFill="1" applyBorder="1" applyAlignment="1">
      <alignment horizontal="center" vertical="center" wrapText="1"/>
    </xf>
    <xf numFmtId="10" fontId="4" fillId="2" borderId="0" xfId="6" applyNumberFormat="1" applyFont="1" applyFill="1" applyBorder="1" applyAlignment="1">
      <alignment horizontal="center" vertical="center" wrapText="1"/>
    </xf>
    <xf numFmtId="164" fontId="4" fillId="2" borderId="0" xfId="4" applyNumberFormat="1" applyFont="1" applyFill="1" applyBorder="1" applyAlignment="1">
      <alignment horizontal="center" vertical="center" wrapText="1"/>
    </xf>
    <xf numFmtId="43" fontId="10" fillId="2" borderId="0" xfId="5" applyNumberFormat="1" applyFont="1" applyFill="1" applyBorder="1" applyAlignment="1">
      <alignment horizontal="center"/>
    </xf>
    <xf numFmtId="43" fontId="10" fillId="2" borderId="0" xfId="4" applyFont="1" applyFill="1" applyBorder="1"/>
    <xf numFmtId="43" fontId="10" fillId="2" borderId="0" xfId="5" applyNumberFormat="1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left" vertical="center" wrapText="1"/>
    </xf>
    <xf numFmtId="10" fontId="12" fillId="2" borderId="12" xfId="0" applyNumberFormat="1" applyFont="1" applyFill="1" applyBorder="1" applyAlignment="1">
      <alignment vertical="center" wrapText="1"/>
    </xf>
    <xf numFmtId="164" fontId="4" fillId="2" borderId="1" xfId="4" applyNumberFormat="1" applyFont="1" applyFill="1" applyBorder="1" applyAlignment="1">
      <alignment horizontal="center" vertical="center" wrapText="1"/>
    </xf>
    <xf numFmtId="43" fontId="10" fillId="4" borderId="1" xfId="5" applyNumberFormat="1" applyFont="1" applyFill="1" applyBorder="1" applyAlignment="1">
      <alignment horizontal="center" vertical="center" wrapText="1"/>
    </xf>
    <xf numFmtId="164" fontId="4" fillId="2" borderId="3" xfId="4" applyNumberFormat="1" applyFont="1" applyFill="1" applyBorder="1" applyAlignment="1">
      <alignment horizontal="center" vertical="center" wrapText="1"/>
    </xf>
    <xf numFmtId="166" fontId="4" fillId="2" borderId="1" xfId="4" applyNumberFormat="1" applyFont="1" applyFill="1" applyBorder="1" applyAlignment="1">
      <alignment horizontal="center" vertical="center" wrapText="1"/>
    </xf>
    <xf numFmtId="10" fontId="9" fillId="2" borderId="1" xfId="0" applyNumberFormat="1" applyFont="1" applyFill="1" applyBorder="1" applyAlignment="1">
      <alignment vertical="center" wrapText="1"/>
    </xf>
    <xf numFmtId="0" fontId="0" fillId="2" borderId="8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left" vertical="center"/>
    </xf>
    <xf numFmtId="0" fontId="0" fillId="2" borderId="9" xfId="0" applyFont="1" applyFill="1" applyBorder="1" applyAlignment="1">
      <alignment horizontal="left" vertical="center"/>
    </xf>
    <xf numFmtId="0" fontId="0" fillId="2" borderId="7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4" fillId="2" borderId="13" xfId="0" applyFont="1" applyFill="1" applyBorder="1" applyAlignment="1">
      <alignment horizontal="left" vertical="center"/>
    </xf>
    <xf numFmtId="0" fontId="6" fillId="3" borderId="14" xfId="5" applyFont="1" applyFill="1" applyBorder="1" applyAlignment="1">
      <alignment horizontal="center"/>
    </xf>
    <xf numFmtId="0" fontId="6" fillId="3" borderId="15" xfId="5" applyFont="1" applyFill="1" applyBorder="1" applyAlignment="1">
      <alignment horizontal="center"/>
    </xf>
    <xf numFmtId="0" fontId="8" fillId="4" borderId="0" xfId="5" applyFont="1" applyFill="1" applyBorder="1" applyAlignment="1">
      <alignment horizontal="center"/>
    </xf>
    <xf numFmtId="0" fontId="10" fillId="4" borderId="0" xfId="5" applyFont="1" applyFill="1" applyBorder="1" applyAlignment="1">
      <alignment horizontal="left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left"/>
    </xf>
    <xf numFmtId="0" fontId="5" fillId="2" borderId="18" xfId="0" applyFont="1" applyFill="1" applyBorder="1" applyAlignment="1">
      <alignment horizontal="left"/>
    </xf>
    <xf numFmtId="0" fontId="5" fillId="2" borderId="19" xfId="0" applyFont="1" applyFill="1" applyBorder="1" applyAlignment="1">
      <alignment horizontal="left"/>
    </xf>
    <xf numFmtId="0" fontId="6" fillId="5" borderId="20" xfId="5" applyFont="1" applyFill="1" applyBorder="1" applyAlignment="1">
      <alignment horizontal="center"/>
    </xf>
    <xf numFmtId="0" fontId="6" fillId="5" borderId="15" xfId="5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left" vertical="center" wrapText="1"/>
    </xf>
    <xf numFmtId="0" fontId="5" fillId="2" borderId="18" xfId="0" applyFont="1" applyFill="1" applyBorder="1" applyAlignment="1">
      <alignment horizontal="left" vertical="center" wrapText="1"/>
    </xf>
    <xf numFmtId="0" fontId="5" fillId="2" borderId="19" xfId="0" applyFont="1" applyFill="1" applyBorder="1" applyAlignment="1">
      <alignment horizontal="left" vertical="center" wrapText="1"/>
    </xf>
    <xf numFmtId="0" fontId="6" fillId="5" borderId="20" xfId="5" applyFont="1" applyFill="1" applyBorder="1" applyAlignment="1">
      <alignment horizontal="center" vertical="center"/>
    </xf>
    <xf numFmtId="0" fontId="6" fillId="5" borderId="15" xfId="5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 wrapText="1"/>
    </xf>
    <xf numFmtId="0" fontId="9" fillId="2" borderId="3" xfId="5" applyFont="1" applyFill="1" applyBorder="1" applyAlignment="1">
      <alignment horizontal="left"/>
    </xf>
    <xf numFmtId="0" fontId="9" fillId="2" borderId="4" xfId="5" applyFont="1" applyFill="1" applyBorder="1" applyAlignment="1">
      <alignment horizontal="left"/>
    </xf>
    <xf numFmtId="43" fontId="10" fillId="4" borderId="1" xfId="5" applyNumberFormat="1" applyFont="1" applyFill="1" applyBorder="1" applyAlignment="1">
      <alignment horizontal="center" vertical="center" wrapText="1"/>
    </xf>
    <xf numFmtId="0" fontId="10" fillId="2" borderId="9" xfId="5" applyFont="1" applyFill="1" applyBorder="1" applyAlignment="1">
      <alignment horizontal="left"/>
    </xf>
  </cellXfs>
  <cellStyles count="7">
    <cellStyle name="Normal" xfId="0" builtinId="0" customBuiltin="1"/>
    <cellStyle name="Normal 2" xfId="1" xr:uid="{00000000-0005-0000-0000-000001000000}"/>
    <cellStyle name="Normal 2 2" xfId="2" xr:uid="{00000000-0005-0000-0000-000002000000}"/>
    <cellStyle name="Normal 3" xfId="5" xr:uid="{00000000-0005-0000-0000-000003000000}"/>
    <cellStyle name="Porcentagem" xfId="6" builtinId="5"/>
    <cellStyle name="Vírgula" xfId="4" builtinId="3"/>
    <cellStyle name="Vírgula 2" xfId="3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33</xdr:row>
      <xdr:rowOff>114300</xdr:rowOff>
    </xdr:from>
    <xdr:to>
      <xdr:col>0</xdr:col>
      <xdr:colOff>1771650</xdr:colOff>
      <xdr:row>34</xdr:row>
      <xdr:rowOff>200025</xdr:rowOff>
    </xdr:to>
    <xdr:sp macro="" textlink="">
      <xdr:nvSpPr>
        <xdr:cNvPr id="4" name="Retângulo 3">
          <a:extLst>
            <a:ext uri="{FF2B5EF4-FFF2-40B4-BE49-F238E27FC236}">
              <a16:creationId xmlns:a16="http://schemas.microsoft.com/office/drawing/2014/main" id="{7DC44EA6-45E8-4F19-82B2-2A388B732E66}"/>
            </a:ext>
          </a:extLst>
        </xdr:cNvPr>
        <xdr:cNvSpPr/>
      </xdr:nvSpPr>
      <xdr:spPr>
        <a:xfrm>
          <a:off x="295275" y="5562600"/>
          <a:ext cx="1476375" cy="295275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100" b="1">
              <a:solidFill>
                <a:schemeClr val="tx1"/>
              </a:solidFill>
            </a:rPr>
            <a:t>I-OR-2017</a:t>
          </a:r>
        </a:p>
        <a:p>
          <a:pPr algn="ctr"/>
          <a:endParaRPr lang="pt-BR" sz="1100" b="1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295275</xdr:colOff>
      <xdr:row>36</xdr:row>
      <xdr:rowOff>98612</xdr:rowOff>
    </xdr:from>
    <xdr:to>
      <xdr:col>0</xdr:col>
      <xdr:colOff>1771650</xdr:colOff>
      <xdr:row>37</xdr:row>
      <xdr:rowOff>184337</xdr:rowOff>
    </xdr:to>
    <xdr:sp macro="" textlink="">
      <xdr:nvSpPr>
        <xdr:cNvPr id="6" name="Retângulo 5">
          <a:extLst>
            <a:ext uri="{FF2B5EF4-FFF2-40B4-BE49-F238E27FC236}">
              <a16:creationId xmlns:a16="http://schemas.microsoft.com/office/drawing/2014/main" id="{6159885C-D3E8-49C1-9C2A-0E8DE859914A}"/>
            </a:ext>
          </a:extLst>
        </xdr:cNvPr>
        <xdr:cNvSpPr/>
      </xdr:nvSpPr>
      <xdr:spPr>
        <a:xfrm>
          <a:off x="295275" y="6979024"/>
          <a:ext cx="1476375" cy="276225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ctr"/>
          <a:r>
            <a:rPr lang="pt-BR" sz="1100" b="1">
              <a:solidFill>
                <a:schemeClr val="tx1"/>
              </a:solidFill>
              <a:latin typeface="+mn-lt"/>
              <a:ea typeface="+mn-ea"/>
              <a:cs typeface="+mn-cs"/>
            </a:rPr>
            <a:t>I-OR</a:t>
          </a:r>
          <a:r>
            <a:rPr lang="pt-BR" sz="1100" b="1" baseline="0">
              <a:solidFill>
                <a:schemeClr val="tx1"/>
              </a:solidFill>
              <a:latin typeface="+mn-lt"/>
              <a:ea typeface="+mn-ea"/>
              <a:cs typeface="+mn-cs"/>
            </a:rPr>
            <a:t> -2018</a:t>
          </a:r>
          <a:endParaRPr lang="pt-BR" sz="1100" b="1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marL="0" indent="0" algn="ctr"/>
          <a:endParaRPr lang="pt-BR" sz="1100" b="1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317686</xdr:colOff>
      <xdr:row>39</xdr:row>
      <xdr:rowOff>76201</xdr:rowOff>
    </xdr:from>
    <xdr:to>
      <xdr:col>0</xdr:col>
      <xdr:colOff>1794061</xdr:colOff>
      <xdr:row>40</xdr:row>
      <xdr:rowOff>161926</xdr:rowOff>
    </xdr:to>
    <xdr:sp macro="" textlink="">
      <xdr:nvSpPr>
        <xdr:cNvPr id="7" name="Retângulo 6">
          <a:extLst>
            <a:ext uri="{FF2B5EF4-FFF2-40B4-BE49-F238E27FC236}">
              <a16:creationId xmlns:a16="http://schemas.microsoft.com/office/drawing/2014/main" id="{46AF5655-2F3E-4071-8FED-E2F52D05373B}"/>
            </a:ext>
          </a:extLst>
        </xdr:cNvPr>
        <xdr:cNvSpPr/>
      </xdr:nvSpPr>
      <xdr:spPr>
        <a:xfrm>
          <a:off x="317686" y="7528113"/>
          <a:ext cx="1476375" cy="276225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ctr"/>
          <a:r>
            <a:rPr lang="pt-BR" sz="1100" b="1">
              <a:solidFill>
                <a:schemeClr val="tx1"/>
              </a:solidFill>
              <a:latin typeface="+mn-lt"/>
              <a:ea typeface="+mn-ea"/>
              <a:cs typeface="+mn-cs"/>
            </a:rPr>
            <a:t>I-OR-2019</a:t>
          </a:r>
        </a:p>
      </xdr:txBody>
    </xdr:sp>
    <xdr:clientData/>
  </xdr:twoCellAnchor>
  <xdr:twoCellAnchor>
    <xdr:from>
      <xdr:col>2</xdr:col>
      <xdr:colOff>316285</xdr:colOff>
      <xdr:row>33</xdr:row>
      <xdr:rowOff>112247</xdr:rowOff>
    </xdr:from>
    <xdr:to>
      <xdr:col>2</xdr:col>
      <xdr:colOff>1792660</xdr:colOff>
      <xdr:row>38</xdr:row>
      <xdr:rowOff>44825</xdr:rowOff>
    </xdr:to>
    <xdr:sp macro="" textlink="">
      <xdr:nvSpPr>
        <xdr:cNvPr id="10" name="Retângulo 9">
          <a:extLst>
            <a:ext uri="{FF2B5EF4-FFF2-40B4-BE49-F238E27FC236}">
              <a16:creationId xmlns:a16="http://schemas.microsoft.com/office/drawing/2014/main" id="{340DE87C-FDB2-442B-8356-2AB315BB8156}"/>
            </a:ext>
          </a:extLst>
        </xdr:cNvPr>
        <xdr:cNvSpPr/>
      </xdr:nvSpPr>
      <xdr:spPr>
        <a:xfrm>
          <a:off x="4877079" y="6421159"/>
          <a:ext cx="1476375" cy="885078"/>
        </a:xfrm>
        <a:prstGeom prst="rect">
          <a:avLst/>
        </a:prstGeom>
        <a:solidFill>
          <a:schemeClr val="accent2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 b="1"/>
        </a:p>
        <a:p>
          <a:pPr algn="ctr"/>
          <a:r>
            <a:rPr lang="pt-BR" sz="1100" b="1"/>
            <a:t>A-Comp. OR Realiz. x Proj. IPCA</a:t>
          </a:r>
        </a:p>
      </xdr:txBody>
    </xdr:sp>
    <xdr:clientData/>
  </xdr:twoCellAnchor>
  <xdr:twoCellAnchor>
    <xdr:from>
      <xdr:col>3</xdr:col>
      <xdr:colOff>1479176</xdr:colOff>
      <xdr:row>34</xdr:row>
      <xdr:rowOff>115424</xdr:rowOff>
    </xdr:from>
    <xdr:to>
      <xdr:col>4</xdr:col>
      <xdr:colOff>1467970</xdr:colOff>
      <xdr:row>37</xdr:row>
      <xdr:rowOff>44824</xdr:rowOff>
    </xdr:to>
    <xdr:sp macro="" textlink="">
      <xdr:nvSpPr>
        <xdr:cNvPr id="12" name="Retângulo 11">
          <a:extLst>
            <a:ext uri="{FF2B5EF4-FFF2-40B4-BE49-F238E27FC236}">
              <a16:creationId xmlns:a16="http://schemas.microsoft.com/office/drawing/2014/main" id="{96F4B832-79C7-43FC-B8CE-6B719B524B69}"/>
            </a:ext>
          </a:extLst>
        </xdr:cNvPr>
        <xdr:cNvSpPr/>
      </xdr:nvSpPr>
      <xdr:spPr>
        <a:xfrm>
          <a:off x="8057029" y="6614836"/>
          <a:ext cx="1602441" cy="500900"/>
        </a:xfrm>
        <a:prstGeom prst="rect">
          <a:avLst/>
        </a:prstGeom>
        <a:solidFill>
          <a:schemeClr val="accent5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100" b="1"/>
            <a:t>R-Ajuste a Compens.</a:t>
          </a:r>
        </a:p>
      </xdr:txBody>
    </xdr:sp>
    <xdr:clientData/>
  </xdr:twoCellAnchor>
  <xdr:twoCellAnchor>
    <xdr:from>
      <xdr:col>0</xdr:col>
      <xdr:colOff>1771650</xdr:colOff>
      <xdr:row>34</xdr:row>
      <xdr:rowOff>57150</xdr:rowOff>
    </xdr:from>
    <xdr:to>
      <xdr:col>2</xdr:col>
      <xdr:colOff>316285</xdr:colOff>
      <xdr:row>35</xdr:row>
      <xdr:rowOff>173786</xdr:rowOff>
    </xdr:to>
    <xdr:cxnSp macro="">
      <xdr:nvCxnSpPr>
        <xdr:cNvPr id="20" name="Conector: Angulado 19">
          <a:extLst>
            <a:ext uri="{FF2B5EF4-FFF2-40B4-BE49-F238E27FC236}">
              <a16:creationId xmlns:a16="http://schemas.microsoft.com/office/drawing/2014/main" id="{EF4B5243-126A-452F-9CD8-E02B46E47D78}"/>
            </a:ext>
          </a:extLst>
        </xdr:cNvPr>
        <xdr:cNvCxnSpPr>
          <a:stCxn id="4" idx="3"/>
          <a:endCxn id="10" idx="1"/>
        </xdr:cNvCxnSpPr>
      </xdr:nvCxnSpPr>
      <xdr:spPr>
        <a:xfrm>
          <a:off x="1771650" y="6556562"/>
          <a:ext cx="3105429" cy="307136"/>
        </a:xfrm>
        <a:prstGeom prst="bentConnector3">
          <a:avLst>
            <a:gd name="adj1" fmla="val 50000"/>
          </a:avLst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1794061</xdr:colOff>
      <xdr:row>35</xdr:row>
      <xdr:rowOff>173786</xdr:rowOff>
    </xdr:from>
    <xdr:to>
      <xdr:col>2</xdr:col>
      <xdr:colOff>316285</xdr:colOff>
      <xdr:row>40</xdr:row>
      <xdr:rowOff>23814</xdr:rowOff>
    </xdr:to>
    <xdr:cxnSp macro="">
      <xdr:nvCxnSpPr>
        <xdr:cNvPr id="26" name="Conector: Angulado 25">
          <a:extLst>
            <a:ext uri="{FF2B5EF4-FFF2-40B4-BE49-F238E27FC236}">
              <a16:creationId xmlns:a16="http://schemas.microsoft.com/office/drawing/2014/main" id="{729C9A12-79C0-4DCB-A72D-A8D6422ACAF1}"/>
            </a:ext>
          </a:extLst>
        </xdr:cNvPr>
        <xdr:cNvCxnSpPr>
          <a:stCxn id="7" idx="3"/>
          <a:endCxn id="10" idx="1"/>
        </xdr:cNvCxnSpPr>
      </xdr:nvCxnSpPr>
      <xdr:spPr>
        <a:xfrm flipV="1">
          <a:off x="1794061" y="6863698"/>
          <a:ext cx="3083018" cy="802528"/>
        </a:xfrm>
        <a:prstGeom prst="bentConnector3">
          <a:avLst>
            <a:gd name="adj1" fmla="val 50000"/>
          </a:avLst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1792660</xdr:colOff>
      <xdr:row>35</xdr:row>
      <xdr:rowOff>173786</xdr:rowOff>
    </xdr:from>
    <xdr:to>
      <xdr:col>3</xdr:col>
      <xdr:colOff>1479176</xdr:colOff>
      <xdr:row>35</xdr:row>
      <xdr:rowOff>175374</xdr:rowOff>
    </xdr:to>
    <xdr:cxnSp macro="">
      <xdr:nvCxnSpPr>
        <xdr:cNvPr id="53" name="Conector: Angulado 52">
          <a:extLst>
            <a:ext uri="{FF2B5EF4-FFF2-40B4-BE49-F238E27FC236}">
              <a16:creationId xmlns:a16="http://schemas.microsoft.com/office/drawing/2014/main" id="{D4E470E0-8498-4CB2-88C1-CB1BB3A9A964}"/>
            </a:ext>
          </a:extLst>
        </xdr:cNvPr>
        <xdr:cNvCxnSpPr>
          <a:stCxn id="10" idx="3"/>
          <a:endCxn id="12" idx="1"/>
        </xdr:cNvCxnSpPr>
      </xdr:nvCxnSpPr>
      <xdr:spPr>
        <a:xfrm>
          <a:off x="6353454" y="6863698"/>
          <a:ext cx="1703575" cy="1588"/>
        </a:xfrm>
        <a:prstGeom prst="bentConnector3">
          <a:avLst>
            <a:gd name="adj1" fmla="val 50000"/>
          </a:avLst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302559</xdr:colOff>
      <xdr:row>42</xdr:row>
      <xdr:rowOff>44824</xdr:rowOff>
    </xdr:from>
    <xdr:to>
      <xdr:col>0</xdr:col>
      <xdr:colOff>1778934</xdr:colOff>
      <xdr:row>43</xdr:row>
      <xdr:rowOff>121024</xdr:rowOff>
    </xdr:to>
    <xdr:sp macro="" textlink="">
      <xdr:nvSpPr>
        <xdr:cNvPr id="13" name="Retângulo 12">
          <a:extLst>
            <a:ext uri="{FF2B5EF4-FFF2-40B4-BE49-F238E27FC236}">
              <a16:creationId xmlns:a16="http://schemas.microsoft.com/office/drawing/2014/main" id="{6D105F25-7CD5-4F93-95BD-5C582BD77727}"/>
            </a:ext>
          </a:extLst>
        </xdr:cNvPr>
        <xdr:cNvSpPr/>
      </xdr:nvSpPr>
      <xdr:spPr>
        <a:xfrm>
          <a:off x="302559" y="8068236"/>
          <a:ext cx="1476375" cy="26670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100" b="1">
              <a:solidFill>
                <a:schemeClr val="tx1"/>
              </a:solidFill>
            </a:rPr>
            <a:t>I-IPCA</a:t>
          </a:r>
        </a:p>
        <a:p>
          <a:pPr algn="ctr"/>
          <a:endParaRPr lang="pt-BR" sz="1100" b="1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1778934</xdr:colOff>
      <xdr:row>35</xdr:row>
      <xdr:rowOff>173786</xdr:rowOff>
    </xdr:from>
    <xdr:to>
      <xdr:col>2</xdr:col>
      <xdr:colOff>316285</xdr:colOff>
      <xdr:row>42</xdr:row>
      <xdr:rowOff>178174</xdr:rowOff>
    </xdr:to>
    <xdr:cxnSp macro="">
      <xdr:nvCxnSpPr>
        <xdr:cNvPr id="14" name="Conector: Angulado 13">
          <a:extLst>
            <a:ext uri="{FF2B5EF4-FFF2-40B4-BE49-F238E27FC236}">
              <a16:creationId xmlns:a16="http://schemas.microsoft.com/office/drawing/2014/main" id="{0063EBB9-9336-44EA-9C27-2FAD65E115BE}"/>
            </a:ext>
          </a:extLst>
        </xdr:cNvPr>
        <xdr:cNvCxnSpPr>
          <a:stCxn id="13" idx="3"/>
          <a:endCxn id="10" idx="1"/>
        </xdr:cNvCxnSpPr>
      </xdr:nvCxnSpPr>
      <xdr:spPr>
        <a:xfrm flipV="1">
          <a:off x="1778934" y="6863698"/>
          <a:ext cx="3098145" cy="1337888"/>
        </a:xfrm>
        <a:prstGeom prst="bentConnector3">
          <a:avLst>
            <a:gd name="adj1" fmla="val 50000"/>
          </a:avLst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1771650</xdr:colOff>
      <xdr:row>35</xdr:row>
      <xdr:rowOff>173786</xdr:rowOff>
    </xdr:from>
    <xdr:to>
      <xdr:col>2</xdr:col>
      <xdr:colOff>316285</xdr:colOff>
      <xdr:row>37</xdr:row>
      <xdr:rowOff>46225</xdr:rowOff>
    </xdr:to>
    <xdr:cxnSp macro="">
      <xdr:nvCxnSpPr>
        <xdr:cNvPr id="21" name="Conector: Angulado 20">
          <a:extLst>
            <a:ext uri="{FF2B5EF4-FFF2-40B4-BE49-F238E27FC236}">
              <a16:creationId xmlns:a16="http://schemas.microsoft.com/office/drawing/2014/main" id="{8D513639-86F5-4F18-9D2B-EC8D0369FA13}"/>
            </a:ext>
          </a:extLst>
        </xdr:cNvPr>
        <xdr:cNvCxnSpPr>
          <a:stCxn id="6" idx="3"/>
          <a:endCxn id="10" idx="1"/>
        </xdr:cNvCxnSpPr>
      </xdr:nvCxnSpPr>
      <xdr:spPr>
        <a:xfrm flipV="1">
          <a:off x="1771650" y="6863698"/>
          <a:ext cx="3105429" cy="253439"/>
        </a:xfrm>
        <a:prstGeom prst="bentConnector3">
          <a:avLst>
            <a:gd name="adj1" fmla="val 50000"/>
          </a:avLst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300597</xdr:colOff>
      <xdr:row>39</xdr:row>
      <xdr:rowOff>96558</xdr:rowOff>
    </xdr:from>
    <xdr:to>
      <xdr:col>2</xdr:col>
      <xdr:colOff>1776972</xdr:colOff>
      <xdr:row>44</xdr:row>
      <xdr:rowOff>29136</xdr:rowOff>
    </xdr:to>
    <xdr:sp macro="" textlink="">
      <xdr:nvSpPr>
        <xdr:cNvPr id="24" name="Retângulo 23">
          <a:extLst>
            <a:ext uri="{FF2B5EF4-FFF2-40B4-BE49-F238E27FC236}">
              <a16:creationId xmlns:a16="http://schemas.microsoft.com/office/drawing/2014/main" id="{57DDA77A-ABD7-4D7A-BA81-2A6CE0E1C896}"/>
            </a:ext>
          </a:extLst>
        </xdr:cNvPr>
        <xdr:cNvSpPr/>
      </xdr:nvSpPr>
      <xdr:spPr>
        <a:xfrm>
          <a:off x="4861391" y="7548470"/>
          <a:ext cx="1476375" cy="885078"/>
        </a:xfrm>
        <a:prstGeom prst="rect">
          <a:avLst/>
        </a:prstGeom>
        <a:solidFill>
          <a:schemeClr val="accent2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 b="1"/>
        </a:p>
        <a:p>
          <a:pPr algn="ctr"/>
          <a:r>
            <a:rPr lang="pt-BR" sz="1100" b="1"/>
            <a:t>A-Comp. OR Realiz x Proj. WACC</a:t>
          </a:r>
        </a:p>
      </xdr:txBody>
    </xdr:sp>
    <xdr:clientData/>
  </xdr:twoCellAnchor>
  <xdr:twoCellAnchor>
    <xdr:from>
      <xdr:col>0</xdr:col>
      <xdr:colOff>1771650</xdr:colOff>
      <xdr:row>37</xdr:row>
      <xdr:rowOff>46225</xdr:rowOff>
    </xdr:from>
    <xdr:to>
      <xdr:col>2</xdr:col>
      <xdr:colOff>300597</xdr:colOff>
      <xdr:row>41</xdr:row>
      <xdr:rowOff>158097</xdr:rowOff>
    </xdr:to>
    <xdr:cxnSp macro="">
      <xdr:nvCxnSpPr>
        <xdr:cNvPr id="27" name="Conector: Angulado 26">
          <a:extLst>
            <a:ext uri="{FF2B5EF4-FFF2-40B4-BE49-F238E27FC236}">
              <a16:creationId xmlns:a16="http://schemas.microsoft.com/office/drawing/2014/main" id="{76E8AE3D-7C8A-49FD-87E6-14692F41DB7F}"/>
            </a:ext>
          </a:extLst>
        </xdr:cNvPr>
        <xdr:cNvCxnSpPr>
          <a:stCxn id="6" idx="3"/>
          <a:endCxn id="24" idx="1"/>
        </xdr:cNvCxnSpPr>
      </xdr:nvCxnSpPr>
      <xdr:spPr>
        <a:xfrm>
          <a:off x="1771650" y="7117137"/>
          <a:ext cx="3089741" cy="873872"/>
        </a:xfrm>
        <a:prstGeom prst="bentConnector3">
          <a:avLst>
            <a:gd name="adj1" fmla="val 50000"/>
          </a:avLst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1771650</xdr:colOff>
      <xdr:row>34</xdr:row>
      <xdr:rowOff>57150</xdr:rowOff>
    </xdr:from>
    <xdr:to>
      <xdr:col>2</xdr:col>
      <xdr:colOff>300597</xdr:colOff>
      <xdr:row>41</xdr:row>
      <xdr:rowOff>158097</xdr:rowOff>
    </xdr:to>
    <xdr:cxnSp macro="">
      <xdr:nvCxnSpPr>
        <xdr:cNvPr id="28" name="Conector: Angulado 27">
          <a:extLst>
            <a:ext uri="{FF2B5EF4-FFF2-40B4-BE49-F238E27FC236}">
              <a16:creationId xmlns:a16="http://schemas.microsoft.com/office/drawing/2014/main" id="{318E33ED-E368-435E-8FDE-921BAC79C5D0}"/>
            </a:ext>
          </a:extLst>
        </xdr:cNvPr>
        <xdr:cNvCxnSpPr>
          <a:stCxn id="4" idx="3"/>
          <a:endCxn id="24" idx="1"/>
        </xdr:cNvCxnSpPr>
      </xdr:nvCxnSpPr>
      <xdr:spPr>
        <a:xfrm>
          <a:off x="1771650" y="6556562"/>
          <a:ext cx="3089741" cy="1434447"/>
        </a:xfrm>
        <a:prstGeom prst="bentConnector3">
          <a:avLst>
            <a:gd name="adj1" fmla="val 50000"/>
          </a:avLst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1794061</xdr:colOff>
      <xdr:row>40</xdr:row>
      <xdr:rowOff>23814</xdr:rowOff>
    </xdr:from>
    <xdr:to>
      <xdr:col>2</xdr:col>
      <xdr:colOff>300597</xdr:colOff>
      <xdr:row>41</xdr:row>
      <xdr:rowOff>158097</xdr:rowOff>
    </xdr:to>
    <xdr:cxnSp macro="">
      <xdr:nvCxnSpPr>
        <xdr:cNvPr id="29" name="Conector: Angulado 28">
          <a:extLst>
            <a:ext uri="{FF2B5EF4-FFF2-40B4-BE49-F238E27FC236}">
              <a16:creationId xmlns:a16="http://schemas.microsoft.com/office/drawing/2014/main" id="{C7495043-037D-4350-AB20-C28A9E06EBAE}"/>
            </a:ext>
          </a:extLst>
        </xdr:cNvPr>
        <xdr:cNvCxnSpPr>
          <a:stCxn id="7" idx="3"/>
          <a:endCxn id="24" idx="1"/>
        </xdr:cNvCxnSpPr>
      </xdr:nvCxnSpPr>
      <xdr:spPr>
        <a:xfrm>
          <a:off x="1794061" y="7666226"/>
          <a:ext cx="3067330" cy="324783"/>
        </a:xfrm>
        <a:prstGeom prst="bentConnector3">
          <a:avLst>
            <a:gd name="adj1" fmla="val 50000"/>
          </a:avLst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4f02c203e30d0697/LRM/Trabalho/Agepar/1-Servi&#231;os%20Regulados/2-Saneamento/6-2a%20RTP/Docs/Material%201%20RTP/Planilhas/Anexo_4_P0_2017_256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Pedido_Info"/>
      <sheetName val="Dados_Entrada"/>
      <sheetName val="P0_Sanepar"/>
      <sheetName val="Fator X"/>
      <sheetName val="Tarifa_Media 2016"/>
      <sheetName val="Resultados"/>
      <sheetName val="Mapa"/>
    </sheetNames>
    <sheetDataSet>
      <sheetData sheetId="0" refreshError="1">
        <row r="20">
          <cell r="D20">
            <v>2020</v>
          </cell>
        </row>
      </sheetData>
      <sheetData sheetId="1" refreshError="1"/>
      <sheetData sheetId="2" refreshError="1"/>
      <sheetData sheetId="3" refreshError="1">
        <row r="5">
          <cell r="B5">
            <v>3.9038925776633917</v>
          </cell>
        </row>
      </sheetData>
      <sheetData sheetId="4" refreshError="1">
        <row r="46">
          <cell r="B46">
            <v>7.6825215906122313E-3</v>
          </cell>
        </row>
      </sheetData>
      <sheetData sheetId="5" refreshError="1"/>
      <sheetData sheetId="6" refreshError="1"/>
      <sheetData sheetId="7" refreshError="1"/>
    </sheetDataSet>
  </externalBook>
</externalLink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Savon">
  <a:themeElements>
    <a:clrScheme name="Savon">
      <a:dk1>
        <a:sysClr val="windowText" lastClr="000000"/>
      </a:dk1>
      <a:lt1>
        <a:sysClr val="window" lastClr="FFFFFF"/>
      </a:lt1>
      <a:dk2>
        <a:srgbClr val="1485A4"/>
      </a:dk2>
      <a:lt2>
        <a:srgbClr val="E3DED1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F49100"/>
      </a:hlink>
      <a:folHlink>
        <a:srgbClr val="739D9B"/>
      </a:folHlink>
    </a:clrScheme>
    <a:fontScheme name="Savon">
      <a:majorFont>
        <a:latin typeface="Century Gothic" panose="020B0502020202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entury Gothic" panose="020B0502020202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Savon">
      <a: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105000"/>
                <a:lumMod val="105000"/>
              </a:schemeClr>
            </a:gs>
            <a:gs pos="100000">
              <a:schemeClr val="phClr">
                <a:tint val="65000"/>
                <a:satMod val="100000"/>
                <a:lumMod val="100000"/>
              </a:schemeClr>
            </a:gs>
            <a:gs pos="100000">
              <a:schemeClr val="phClr">
                <a:tint val="70000"/>
                <a:satMod val="100000"/>
                <a:lum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0000"/>
                <a:lumMod val="100000"/>
              </a:schemeClr>
            </a:gs>
            <a:gs pos="50000">
              <a:schemeClr val="phClr">
                <a:shade val="99000"/>
                <a:satMod val="105000"/>
                <a:lumMod val="100000"/>
              </a:schemeClr>
            </a:gs>
            <a:gs pos="100000">
              <a:schemeClr val="phClr">
                <a:shade val="98000"/>
                <a:satMod val="105000"/>
                <a:lumMod val="100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12700" dir="5400000" algn="ctr" rotWithShape="0">
              <a:srgbClr val="000000">
                <a:alpha val="63000"/>
              </a:srgbClr>
            </a:outerShdw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>
              <a:rot lat="0" lon="0" rev="0"/>
            </a:camera>
            <a:lightRig rig="flat" dir="tl">
              <a:rot lat="0" lon="0" rev="4200000"/>
            </a:lightRig>
          </a:scene3d>
          <a:sp3d prstMaterial="flat">
            <a:bevelT w="50800" h="63500" prst="ribl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shade val="92000"/>
                <a:satMod val="160000"/>
              </a:schemeClr>
            </a:gs>
            <a:gs pos="77000">
              <a:schemeClr val="phClr">
                <a:tint val="100000"/>
                <a:shade val="73000"/>
                <a:satMod val="155000"/>
              </a:schemeClr>
            </a:gs>
            <a:gs pos="100000">
              <a:schemeClr val="phClr">
                <a:tint val="100000"/>
                <a:shade val="67000"/>
                <a:satMod val="145000"/>
              </a:schemeClr>
            </a:gs>
          </a:gsLst>
          <a:lin ang="5400000" scaled="0"/>
        </a:gradFill>
        <a:blipFill rotWithShape="1">
          <a:blip xmlns:r="http://schemas.openxmlformats.org/officeDocument/2006/relationships" r:embed="rId1">
            <a:duotone>
              <a:schemeClr val="phClr">
                <a:tint val="95000"/>
              </a:schemeClr>
              <a:schemeClr val="phClr">
                <a:shade val="92000"/>
                <a:satMod val="115000"/>
              </a:schemeClr>
            </a:duotone>
          </a:blip>
          <a:tile tx="0" ty="0" sx="60000" sy="60000" flip="none" algn="tl"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Savon" id="{1306E473-ED32-493B-A2D0-240A757EDD34}" vid="{C20BADFE-D095-436F-9677-9264042809F0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6"/>
  <sheetViews>
    <sheetView tabSelected="1" zoomScale="85" zoomScaleNormal="85" workbookViewId="0">
      <selection activeCell="C15" sqref="C15"/>
    </sheetView>
  </sheetViews>
  <sheetFormatPr defaultRowHeight="15" x14ac:dyDescent="0.25"/>
  <cols>
    <col min="1" max="1" width="39.140625" style="4" customWidth="1"/>
    <col min="2" max="2" width="29.28515625" style="4" customWidth="1"/>
    <col min="3" max="3" width="30.28515625" style="4" customWidth="1"/>
    <col min="4" max="4" width="24.140625" style="4" customWidth="1"/>
    <col min="5" max="5" width="23.5703125" style="4" customWidth="1"/>
    <col min="6" max="16384" width="9.140625" style="4"/>
  </cols>
  <sheetData>
    <row r="1" spans="1:5" x14ac:dyDescent="0.25">
      <c r="A1" s="3" t="s">
        <v>8</v>
      </c>
    </row>
    <row r="2" spans="1:5" x14ac:dyDescent="0.25">
      <c r="A2" s="86" t="s">
        <v>172</v>
      </c>
      <c r="B2" s="87"/>
      <c r="C2" s="87"/>
      <c r="D2" s="87"/>
      <c r="E2" s="88"/>
    </row>
    <row r="3" spans="1:5" x14ac:dyDescent="0.25">
      <c r="A3" s="89"/>
      <c r="B3" s="90"/>
      <c r="C3" s="90"/>
      <c r="D3" s="90"/>
      <c r="E3" s="91"/>
    </row>
    <row r="4" spans="1:5" x14ac:dyDescent="0.25">
      <c r="A4" s="89"/>
      <c r="B4" s="90"/>
      <c r="C4" s="90"/>
      <c r="D4" s="90"/>
      <c r="E4" s="91"/>
    </row>
    <row r="5" spans="1:5" x14ac:dyDescent="0.25">
      <c r="A5" s="89"/>
      <c r="B5" s="90"/>
      <c r="C5" s="90"/>
      <c r="D5" s="90"/>
      <c r="E5" s="91"/>
    </row>
    <row r="6" spans="1:5" x14ac:dyDescent="0.25">
      <c r="A6" s="89"/>
      <c r="B6" s="90"/>
      <c r="C6" s="90"/>
      <c r="D6" s="90"/>
      <c r="E6" s="91"/>
    </row>
    <row r="7" spans="1:5" x14ac:dyDescent="0.25">
      <c r="A7" s="89"/>
      <c r="B7" s="90"/>
      <c r="C7" s="90"/>
      <c r="D7" s="90"/>
      <c r="E7" s="91"/>
    </row>
    <row r="8" spans="1:5" x14ac:dyDescent="0.25">
      <c r="A8" s="89"/>
      <c r="B8" s="90"/>
      <c r="C8" s="90"/>
      <c r="D8" s="90"/>
      <c r="E8" s="91"/>
    </row>
    <row r="9" spans="1:5" x14ac:dyDescent="0.25">
      <c r="A9" s="89"/>
      <c r="B9" s="90"/>
      <c r="C9" s="90"/>
      <c r="D9" s="90"/>
      <c r="E9" s="91"/>
    </row>
    <row r="10" spans="1:5" x14ac:dyDescent="0.25">
      <c r="A10" s="89"/>
      <c r="B10" s="90"/>
      <c r="C10" s="90"/>
      <c r="D10" s="90"/>
      <c r="E10" s="91"/>
    </row>
    <row r="11" spans="1:5" x14ac:dyDescent="0.25">
      <c r="A11" s="89"/>
      <c r="B11" s="90"/>
      <c r="C11" s="90"/>
      <c r="D11" s="90"/>
      <c r="E11" s="91"/>
    </row>
    <row r="12" spans="1:5" x14ac:dyDescent="0.25">
      <c r="A12" s="89"/>
      <c r="B12" s="90"/>
      <c r="C12" s="90"/>
      <c r="D12" s="90"/>
      <c r="E12" s="91"/>
    </row>
    <row r="13" spans="1:5" x14ac:dyDescent="0.25">
      <c r="A13" s="92"/>
      <c r="B13" s="93"/>
      <c r="C13" s="93"/>
      <c r="D13" s="93"/>
      <c r="E13" s="94"/>
    </row>
    <row r="15" spans="1:5" x14ac:dyDescent="0.25">
      <c r="A15" s="3" t="s">
        <v>9</v>
      </c>
    </row>
    <row r="16" spans="1:5" x14ac:dyDescent="0.25">
      <c r="A16" s="95" t="s">
        <v>3</v>
      </c>
      <c r="B16" s="96"/>
      <c r="C16" s="96"/>
      <c r="D16" s="96"/>
      <c r="E16" s="97"/>
    </row>
    <row r="17" spans="1:5" x14ac:dyDescent="0.25">
      <c r="A17" s="5"/>
      <c r="B17" s="6"/>
      <c r="C17" s="6"/>
      <c r="D17" s="6"/>
      <c r="E17" s="7"/>
    </row>
    <row r="18" spans="1:5" ht="16.5" customHeight="1" x14ac:dyDescent="0.25">
      <c r="A18" s="89" t="s">
        <v>4</v>
      </c>
      <c r="B18" s="90"/>
      <c r="C18" s="90"/>
      <c r="D18" s="90"/>
      <c r="E18" s="91"/>
    </row>
    <row r="19" spans="1:5" x14ac:dyDescent="0.25">
      <c r="A19" s="89"/>
      <c r="B19" s="90"/>
      <c r="C19" s="90"/>
      <c r="D19" s="90"/>
      <c r="E19" s="91"/>
    </row>
    <row r="20" spans="1:5" x14ac:dyDescent="0.25">
      <c r="A20" s="8"/>
      <c r="B20" s="9"/>
      <c r="C20" s="9"/>
      <c r="D20" s="9"/>
      <c r="E20" s="10"/>
    </row>
    <row r="21" spans="1:5" x14ac:dyDescent="0.25">
      <c r="A21" s="98" t="s">
        <v>1</v>
      </c>
      <c r="B21" s="99"/>
      <c r="C21" s="99"/>
      <c r="D21" s="99"/>
      <c r="E21" s="100"/>
    </row>
    <row r="23" spans="1:5" x14ac:dyDescent="0.25">
      <c r="A23" s="3" t="s">
        <v>10</v>
      </c>
    </row>
    <row r="24" spans="1:5" x14ac:dyDescent="0.25">
      <c r="A24" s="11" t="s">
        <v>2</v>
      </c>
      <c r="B24" s="103" t="s">
        <v>11</v>
      </c>
      <c r="C24" s="104"/>
      <c r="D24" s="104"/>
      <c r="E24" s="105"/>
    </row>
    <row r="25" spans="1:5" x14ac:dyDescent="0.25">
      <c r="A25" s="57" t="s">
        <v>73</v>
      </c>
      <c r="B25" s="101" t="s">
        <v>74</v>
      </c>
      <c r="C25" s="96"/>
      <c r="D25" s="96"/>
      <c r="E25" s="97"/>
    </row>
    <row r="26" spans="1:5" x14ac:dyDescent="0.25">
      <c r="A26" s="25" t="s">
        <v>77</v>
      </c>
      <c r="B26" s="106" t="s">
        <v>75</v>
      </c>
      <c r="C26" s="107"/>
      <c r="D26" s="107"/>
      <c r="E26" s="108"/>
    </row>
    <row r="27" spans="1:5" x14ac:dyDescent="0.25">
      <c r="A27" s="26" t="s">
        <v>78</v>
      </c>
      <c r="B27" s="106" t="s">
        <v>76</v>
      </c>
      <c r="C27" s="107"/>
      <c r="D27" s="107"/>
      <c r="E27" s="108"/>
    </row>
    <row r="28" spans="1:5" x14ac:dyDescent="0.25">
      <c r="A28" s="25" t="s">
        <v>79</v>
      </c>
      <c r="B28" s="106" t="s">
        <v>80</v>
      </c>
      <c r="C28" s="107"/>
      <c r="D28" s="107"/>
      <c r="E28" s="108"/>
    </row>
    <row r="29" spans="1:5" x14ac:dyDescent="0.25">
      <c r="A29" s="58" t="s">
        <v>81</v>
      </c>
      <c r="B29" s="102" t="s">
        <v>82</v>
      </c>
      <c r="C29" s="99"/>
      <c r="D29" s="99"/>
      <c r="E29" s="100"/>
    </row>
    <row r="31" spans="1:5" x14ac:dyDescent="0.25">
      <c r="A31" s="3" t="s">
        <v>12</v>
      </c>
    </row>
    <row r="32" spans="1:5" x14ac:dyDescent="0.25">
      <c r="A32" s="12"/>
      <c r="B32" s="13"/>
      <c r="C32" s="13"/>
      <c r="D32" s="13"/>
      <c r="E32" s="14"/>
    </row>
    <row r="33" spans="1:5" x14ac:dyDescent="0.25">
      <c r="A33" s="15" t="s">
        <v>5</v>
      </c>
      <c r="B33" s="16"/>
      <c r="C33" s="17" t="s">
        <v>6</v>
      </c>
      <c r="D33" s="16"/>
      <c r="E33" s="18" t="s">
        <v>7</v>
      </c>
    </row>
    <row r="34" spans="1:5" x14ac:dyDescent="0.25">
      <c r="A34" s="19"/>
      <c r="B34" s="16"/>
      <c r="C34" s="16"/>
      <c r="D34" s="16"/>
      <c r="E34" s="20"/>
    </row>
    <row r="35" spans="1:5" x14ac:dyDescent="0.25">
      <c r="A35" s="19"/>
      <c r="B35" s="16"/>
      <c r="C35" s="16"/>
      <c r="D35" s="16"/>
      <c r="E35" s="21"/>
    </row>
    <row r="36" spans="1:5" x14ac:dyDescent="0.25">
      <c r="A36" s="19"/>
      <c r="B36" s="16"/>
      <c r="C36" s="16"/>
      <c r="D36" s="16"/>
      <c r="E36" s="21"/>
    </row>
    <row r="37" spans="1:5" x14ac:dyDescent="0.25">
      <c r="A37" s="19"/>
      <c r="B37" s="16"/>
      <c r="C37" s="16"/>
      <c r="D37" s="16"/>
      <c r="E37" s="20"/>
    </row>
    <row r="38" spans="1:5" x14ac:dyDescent="0.25">
      <c r="A38" s="19"/>
      <c r="B38" s="16"/>
      <c r="C38" s="16"/>
      <c r="D38" s="16"/>
      <c r="E38" s="21"/>
    </row>
    <row r="39" spans="1:5" x14ac:dyDescent="0.25">
      <c r="A39" s="19"/>
      <c r="B39" s="16"/>
      <c r="C39" s="16"/>
      <c r="D39" s="16"/>
      <c r="E39" s="21"/>
    </row>
    <row r="40" spans="1:5" x14ac:dyDescent="0.25">
      <c r="A40" s="19"/>
      <c r="B40" s="16"/>
      <c r="C40" s="16"/>
      <c r="D40" s="16"/>
      <c r="E40" s="21"/>
    </row>
    <row r="41" spans="1:5" x14ac:dyDescent="0.25">
      <c r="A41" s="19"/>
      <c r="B41" s="16"/>
      <c r="C41" s="16"/>
      <c r="D41" s="16"/>
      <c r="E41" s="21"/>
    </row>
    <row r="42" spans="1:5" x14ac:dyDescent="0.25">
      <c r="A42" s="19"/>
      <c r="B42" s="16"/>
      <c r="C42" s="16"/>
      <c r="D42" s="16"/>
      <c r="E42" s="21"/>
    </row>
    <row r="43" spans="1:5" x14ac:dyDescent="0.25">
      <c r="A43" s="30"/>
      <c r="B43" s="16"/>
      <c r="C43" s="16"/>
      <c r="D43" s="16"/>
      <c r="E43" s="21"/>
    </row>
    <row r="44" spans="1:5" x14ac:dyDescent="0.25">
      <c r="A44" s="19"/>
      <c r="B44" s="16"/>
      <c r="C44" s="16"/>
      <c r="D44" s="16"/>
      <c r="E44" s="21"/>
    </row>
    <row r="45" spans="1:5" x14ac:dyDescent="0.25">
      <c r="A45" s="19"/>
      <c r="B45" s="16"/>
      <c r="C45" s="16"/>
      <c r="D45" s="16"/>
      <c r="E45" s="21"/>
    </row>
    <row r="46" spans="1:5" x14ac:dyDescent="0.25">
      <c r="A46" s="22"/>
      <c r="B46" s="23"/>
      <c r="C46" s="23"/>
      <c r="D46" s="23"/>
      <c r="E46" s="24"/>
    </row>
  </sheetData>
  <mergeCells count="10">
    <mergeCell ref="B29:E29"/>
    <mergeCell ref="B24:E24"/>
    <mergeCell ref="B28:E28"/>
    <mergeCell ref="B27:E27"/>
    <mergeCell ref="B26:E26"/>
    <mergeCell ref="A2:E13"/>
    <mergeCell ref="A16:E16"/>
    <mergeCell ref="A21:E21"/>
    <mergeCell ref="A18:E19"/>
    <mergeCell ref="B25:E25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45"/>
  <sheetViews>
    <sheetView topLeftCell="A34" workbookViewId="0">
      <selection activeCell="C43" sqref="C43"/>
    </sheetView>
  </sheetViews>
  <sheetFormatPr defaultRowHeight="15" x14ac:dyDescent="0.25"/>
  <cols>
    <col min="1" max="1" width="8" style="2" bestFit="1" customWidth="1"/>
    <col min="2" max="2" width="45" style="2" bestFit="1" customWidth="1"/>
    <col min="3" max="14" width="14.28515625" style="2" customWidth="1"/>
    <col min="15" max="15" width="15.28515625" style="2" bestFit="1" customWidth="1"/>
    <col min="16" max="16384" width="9.140625" style="2"/>
  </cols>
  <sheetData>
    <row r="1" spans="1:15" x14ac:dyDescent="0.25">
      <c r="A1" s="1" t="s">
        <v>108</v>
      </c>
    </row>
    <row r="2" spans="1:15" x14ac:dyDescent="0.25">
      <c r="A2" s="109" t="s">
        <v>14</v>
      </c>
      <c r="B2" s="110"/>
      <c r="C2" s="28">
        <v>42736</v>
      </c>
      <c r="D2" s="28">
        <v>42767</v>
      </c>
      <c r="E2" s="28">
        <v>42795</v>
      </c>
      <c r="F2" s="28">
        <v>42826</v>
      </c>
      <c r="G2" s="28">
        <v>42856</v>
      </c>
      <c r="H2" s="28">
        <v>42887</v>
      </c>
      <c r="I2" s="28">
        <v>42917</v>
      </c>
      <c r="J2" s="28">
        <v>42948</v>
      </c>
      <c r="K2" s="28">
        <v>42979</v>
      </c>
      <c r="L2" s="28">
        <v>43009</v>
      </c>
      <c r="M2" s="28">
        <v>43040</v>
      </c>
      <c r="N2" s="28">
        <v>43070</v>
      </c>
      <c r="O2" s="29" t="s">
        <v>13</v>
      </c>
    </row>
    <row r="3" spans="1:15" x14ac:dyDescent="0.25">
      <c r="A3" s="31" t="s">
        <v>15</v>
      </c>
      <c r="B3" s="31" t="s">
        <v>16</v>
      </c>
      <c r="C3" s="51">
        <v>1412355.87</v>
      </c>
      <c r="D3" s="51">
        <v>1236466.02</v>
      </c>
      <c r="E3" s="51">
        <v>1358092.65</v>
      </c>
      <c r="F3" s="51">
        <v>1549919.9000000004</v>
      </c>
      <c r="G3" s="51">
        <v>1704365.1199999992</v>
      </c>
      <c r="H3" s="51">
        <v>1632501.0100000007</v>
      </c>
      <c r="I3" s="51">
        <v>1688921.3399999999</v>
      </c>
      <c r="J3" s="51">
        <v>1849765.8499999996</v>
      </c>
      <c r="K3" s="51">
        <v>1938424.8800000008</v>
      </c>
      <c r="L3" s="51">
        <v>1938174.8200000003</v>
      </c>
      <c r="M3" s="51">
        <v>1653861.0999999978</v>
      </c>
      <c r="N3" s="51">
        <v>1592589.9900000021</v>
      </c>
      <c r="O3" s="51">
        <f>SUM(C3:N3)</f>
        <v>19555438.550000001</v>
      </c>
    </row>
    <row r="4" spans="1:15" x14ac:dyDescent="0.25">
      <c r="A4" s="31" t="s">
        <v>17</v>
      </c>
      <c r="B4" s="31" t="s">
        <v>18</v>
      </c>
      <c r="C4" s="51">
        <v>2064062.29</v>
      </c>
      <c r="D4" s="51">
        <v>1929791.4100000001</v>
      </c>
      <c r="E4" s="51">
        <v>2124212.08</v>
      </c>
      <c r="F4" s="51">
        <v>1996057.4699999997</v>
      </c>
      <c r="G4" s="51">
        <v>2156011.4299999997</v>
      </c>
      <c r="H4" s="51">
        <v>1867140.7200000007</v>
      </c>
      <c r="I4" s="51">
        <v>2040110.8200000003</v>
      </c>
      <c r="J4" s="51">
        <v>1874656.2999999989</v>
      </c>
      <c r="K4" s="51">
        <v>1956000.9600000009</v>
      </c>
      <c r="L4" s="51">
        <v>2038511.4199999981</v>
      </c>
      <c r="M4" s="51">
        <v>2143086.41</v>
      </c>
      <c r="N4" s="51">
        <v>2177843.66</v>
      </c>
      <c r="O4" s="51">
        <f t="shared" ref="O4:O10" si="0">SUM(C4:N4)</f>
        <v>24367484.969999999</v>
      </c>
    </row>
    <row r="5" spans="1:15" x14ac:dyDescent="0.25">
      <c r="A5" s="31" t="s">
        <v>19</v>
      </c>
      <c r="B5" s="31" t="s">
        <v>20</v>
      </c>
      <c r="C5" s="51">
        <v>949987.27</v>
      </c>
      <c r="D5" s="51">
        <v>1058313.75</v>
      </c>
      <c r="E5" s="51">
        <v>1040497.21</v>
      </c>
      <c r="F5" s="51">
        <v>975701.81</v>
      </c>
      <c r="G5" s="51">
        <v>650747.49000000022</v>
      </c>
      <c r="H5" s="51">
        <v>654419.84999999963</v>
      </c>
      <c r="I5" s="51">
        <v>708609.25</v>
      </c>
      <c r="J5" s="51">
        <v>755648.98000000045</v>
      </c>
      <c r="K5" s="51">
        <v>774031.05999999959</v>
      </c>
      <c r="L5" s="51">
        <v>706265.54999999981</v>
      </c>
      <c r="M5" s="51">
        <v>665436.88999999966</v>
      </c>
      <c r="N5" s="51">
        <v>679892.20000000112</v>
      </c>
      <c r="O5" s="51">
        <f t="shared" si="0"/>
        <v>9619551.3100000005</v>
      </c>
    </row>
    <row r="6" spans="1:15" x14ac:dyDescent="0.25">
      <c r="A6" s="31" t="s">
        <v>21</v>
      </c>
      <c r="B6" s="31" t="s">
        <v>22</v>
      </c>
      <c r="C6" s="51">
        <v>996250.49</v>
      </c>
      <c r="D6" s="51">
        <v>1030958.06</v>
      </c>
      <c r="E6" s="51">
        <v>955953.1399999999</v>
      </c>
      <c r="F6" s="51">
        <v>909927.70000000019</v>
      </c>
      <c r="G6" s="51">
        <v>660552.2799999998</v>
      </c>
      <c r="H6" s="51">
        <v>635312.62000000011</v>
      </c>
      <c r="I6" s="51">
        <v>711175.24000000022</v>
      </c>
      <c r="J6" s="51">
        <v>729890.41999999993</v>
      </c>
      <c r="K6" s="51">
        <v>726260.76999999955</v>
      </c>
      <c r="L6" s="51">
        <v>728979.81000000052</v>
      </c>
      <c r="M6" s="51">
        <v>660998.49999999907</v>
      </c>
      <c r="N6" s="51">
        <v>673617.20000000112</v>
      </c>
      <c r="O6" s="51">
        <f t="shared" si="0"/>
        <v>9419876.2300000004</v>
      </c>
    </row>
    <row r="7" spans="1:15" x14ac:dyDescent="0.25">
      <c r="A7" s="31" t="s">
        <v>23</v>
      </c>
      <c r="B7" s="31" t="s">
        <v>24</v>
      </c>
      <c r="C7" s="51">
        <v>230853.81</v>
      </c>
      <c r="D7" s="51">
        <v>142632.15000000002</v>
      </c>
      <c r="E7" s="51">
        <v>146614.15999999997</v>
      </c>
      <c r="F7" s="51">
        <v>173098.96999999997</v>
      </c>
      <c r="G7" s="51">
        <v>274047.27</v>
      </c>
      <c r="H7" s="51">
        <v>128444.14000000001</v>
      </c>
      <c r="I7" s="51">
        <v>220461.99</v>
      </c>
      <c r="J7" s="51">
        <v>110974.75</v>
      </c>
      <c r="K7" s="51">
        <v>179917.87000000011</v>
      </c>
      <c r="L7" s="51">
        <v>241295.92999999993</v>
      </c>
      <c r="M7" s="51">
        <v>160647.24</v>
      </c>
      <c r="N7" s="51">
        <v>169838.80999999982</v>
      </c>
      <c r="O7" s="51">
        <f t="shared" si="0"/>
        <v>2178827.09</v>
      </c>
    </row>
    <row r="8" spans="1:15" x14ac:dyDescent="0.25">
      <c r="A8" s="31" t="s">
        <v>25</v>
      </c>
      <c r="B8" s="31" t="s">
        <v>26</v>
      </c>
      <c r="C8" s="51">
        <v>1760007.46</v>
      </c>
      <c r="D8" s="51">
        <v>1878436.15</v>
      </c>
      <c r="E8" s="51">
        <v>1903795.6999999997</v>
      </c>
      <c r="F8" s="51">
        <v>1847504.5300000003</v>
      </c>
      <c r="G8" s="51">
        <v>1888980.4800000004</v>
      </c>
      <c r="H8" s="51">
        <v>1890913.629999999</v>
      </c>
      <c r="I8" s="51">
        <v>1987524.4800000004</v>
      </c>
      <c r="J8" s="51">
        <v>2049771.7800000012</v>
      </c>
      <c r="K8" s="51">
        <v>1881054.5899999999</v>
      </c>
      <c r="L8" s="51">
        <v>2088170.1799999997</v>
      </c>
      <c r="M8" s="51">
        <v>1893456.3399999999</v>
      </c>
      <c r="N8" s="51">
        <v>2044321.370000001</v>
      </c>
      <c r="O8" s="51">
        <f t="shared" si="0"/>
        <v>23113936.690000001</v>
      </c>
    </row>
    <row r="9" spans="1:15" x14ac:dyDescent="0.25">
      <c r="A9" s="31" t="s">
        <v>27</v>
      </c>
      <c r="B9" s="31" t="s">
        <v>28</v>
      </c>
      <c r="C9" s="51">
        <v>1120115.26</v>
      </c>
      <c r="D9" s="51">
        <v>954102.3</v>
      </c>
      <c r="E9" s="51">
        <v>1130128.75</v>
      </c>
      <c r="F9" s="51">
        <v>874744.48999999976</v>
      </c>
      <c r="G9" s="51">
        <v>1061749.3799999999</v>
      </c>
      <c r="H9" s="51">
        <v>1008294.79</v>
      </c>
      <c r="I9" s="51">
        <v>997160.24000000022</v>
      </c>
      <c r="J9" s="51">
        <v>995098.74000000022</v>
      </c>
      <c r="K9" s="51">
        <v>1091161.9099999992</v>
      </c>
      <c r="L9" s="51">
        <v>956121.15000000037</v>
      </c>
      <c r="M9" s="51">
        <v>883688.91000000015</v>
      </c>
      <c r="N9" s="51">
        <v>1371596.75</v>
      </c>
      <c r="O9" s="51">
        <f t="shared" si="0"/>
        <v>12443962.67</v>
      </c>
    </row>
    <row r="10" spans="1:15" x14ac:dyDescent="0.25">
      <c r="A10" s="31" t="s">
        <v>29</v>
      </c>
      <c r="B10" s="31" t="s">
        <v>30</v>
      </c>
      <c r="C10" s="51">
        <v>-18477.400000000001</v>
      </c>
      <c r="D10" s="51">
        <v>-115878.15</v>
      </c>
      <c r="E10" s="51">
        <v>-17637.010000000009</v>
      </c>
      <c r="F10" s="51">
        <v>-16454.399999999994</v>
      </c>
      <c r="G10" s="51">
        <v>-19281.100000000006</v>
      </c>
      <c r="H10" s="51">
        <v>-15717.910000000003</v>
      </c>
      <c r="I10" s="51">
        <v>-28565.130000000005</v>
      </c>
      <c r="J10" s="51">
        <v>-26152.660000000003</v>
      </c>
      <c r="K10" s="51">
        <v>-14033.669999999984</v>
      </c>
      <c r="L10" s="51">
        <v>-18999.559999999998</v>
      </c>
      <c r="M10" s="51">
        <v>-27343.410000000033</v>
      </c>
      <c r="N10" s="51">
        <v>-16496.639999999956</v>
      </c>
      <c r="O10" s="51">
        <f t="shared" si="0"/>
        <v>-335037.03999999998</v>
      </c>
    </row>
    <row r="11" spans="1:15" x14ac:dyDescent="0.25">
      <c r="A11" s="112" t="s">
        <v>13</v>
      </c>
      <c r="B11" s="112"/>
      <c r="C11" s="53">
        <f t="shared" ref="C11:O11" si="1">SUM(C3:C10)</f>
        <v>8515155.0499999989</v>
      </c>
      <c r="D11" s="53">
        <f t="shared" si="1"/>
        <v>8114821.6900000004</v>
      </c>
      <c r="E11" s="53">
        <f t="shared" si="1"/>
        <v>8641656.6799999997</v>
      </c>
      <c r="F11" s="53">
        <f t="shared" si="1"/>
        <v>8310500.4699999988</v>
      </c>
      <c r="G11" s="53">
        <f t="shared" si="1"/>
        <v>8377172.3499999996</v>
      </c>
      <c r="H11" s="53">
        <f t="shared" si="1"/>
        <v>7801308.8499999996</v>
      </c>
      <c r="I11" s="53">
        <f t="shared" si="1"/>
        <v>8325398.2300000014</v>
      </c>
      <c r="J11" s="53">
        <f t="shared" si="1"/>
        <v>8339654.1600000001</v>
      </c>
      <c r="K11" s="53">
        <f t="shared" si="1"/>
        <v>8532818.3699999992</v>
      </c>
      <c r="L11" s="53">
        <f t="shared" si="1"/>
        <v>8678519.2999999989</v>
      </c>
      <c r="M11" s="53">
        <f t="shared" si="1"/>
        <v>8033831.9799999967</v>
      </c>
      <c r="N11" s="53">
        <f t="shared" si="1"/>
        <v>8693203.3400000036</v>
      </c>
      <c r="O11" s="53">
        <f t="shared" si="1"/>
        <v>100364040.47</v>
      </c>
    </row>
    <row r="12" spans="1:15" ht="5.25" customHeight="1" x14ac:dyDescent="0.25">
      <c r="O12" s="1"/>
    </row>
    <row r="13" spans="1:15" x14ac:dyDescent="0.25">
      <c r="A13" s="109" t="s">
        <v>31</v>
      </c>
      <c r="B13" s="110"/>
      <c r="C13" s="28">
        <v>42736</v>
      </c>
      <c r="D13" s="28">
        <v>42767</v>
      </c>
      <c r="E13" s="28">
        <v>42795</v>
      </c>
      <c r="F13" s="28">
        <v>42826</v>
      </c>
      <c r="G13" s="28">
        <v>42856</v>
      </c>
      <c r="H13" s="28">
        <v>42887</v>
      </c>
      <c r="I13" s="28">
        <v>42917</v>
      </c>
      <c r="J13" s="28">
        <v>42948</v>
      </c>
      <c r="K13" s="28">
        <v>42979</v>
      </c>
      <c r="L13" s="28">
        <v>43009</v>
      </c>
      <c r="M13" s="28">
        <v>43040</v>
      </c>
      <c r="N13" s="28">
        <v>43070</v>
      </c>
      <c r="O13" s="29" t="s">
        <v>13</v>
      </c>
    </row>
    <row r="14" spans="1:15" x14ac:dyDescent="0.25">
      <c r="A14" s="31" t="s">
        <v>32</v>
      </c>
      <c r="B14" s="31" t="s">
        <v>16</v>
      </c>
      <c r="C14" s="51">
        <v>1243048.44</v>
      </c>
      <c r="D14" s="51">
        <v>936933.60999999987</v>
      </c>
      <c r="E14" s="51">
        <v>1193235.8700000001</v>
      </c>
      <c r="F14" s="51">
        <v>996907.25</v>
      </c>
      <c r="G14" s="51">
        <v>1352311.5200000005</v>
      </c>
      <c r="H14" s="51">
        <v>1337580.3099999996</v>
      </c>
      <c r="I14" s="51">
        <v>935148.21999999974</v>
      </c>
      <c r="J14" s="51">
        <v>1172295.9900000012</v>
      </c>
      <c r="K14" s="51">
        <v>1979259.4699999988</v>
      </c>
      <c r="L14" s="51">
        <v>1772566.2699999996</v>
      </c>
      <c r="M14" s="51">
        <v>1288454.8500000015</v>
      </c>
      <c r="N14" s="51">
        <v>1482725.2299999986</v>
      </c>
      <c r="O14" s="51">
        <f t="shared" ref="O14:O19" si="2">SUM(C14:N14)</f>
        <v>15690467.029999999</v>
      </c>
    </row>
    <row r="15" spans="1:15" x14ac:dyDescent="0.25">
      <c r="A15" s="31" t="s">
        <v>33</v>
      </c>
      <c r="B15" s="31" t="s">
        <v>34</v>
      </c>
      <c r="C15" s="51">
        <v>1010450.85</v>
      </c>
      <c r="D15" s="51">
        <v>913073.50000000012</v>
      </c>
      <c r="E15" s="51">
        <v>1017874.3999999999</v>
      </c>
      <c r="F15" s="51">
        <v>955583.91999999993</v>
      </c>
      <c r="G15" s="51">
        <v>1031596.0300000003</v>
      </c>
      <c r="H15" s="51">
        <v>897339.12999999989</v>
      </c>
      <c r="I15" s="51">
        <v>981515.54</v>
      </c>
      <c r="J15" s="51">
        <v>897822.20000000019</v>
      </c>
      <c r="K15" s="51">
        <v>950945.50999999978</v>
      </c>
      <c r="L15" s="51">
        <v>994813.93999999948</v>
      </c>
      <c r="M15" s="51">
        <v>1044511.0999999996</v>
      </c>
      <c r="N15" s="51">
        <v>1053783.2700000014</v>
      </c>
      <c r="O15" s="51">
        <f t="shared" si="2"/>
        <v>11749309.390000001</v>
      </c>
    </row>
    <row r="16" spans="1:15" x14ac:dyDescent="0.25">
      <c r="A16" s="31" t="s">
        <v>35</v>
      </c>
      <c r="B16" s="31" t="s">
        <v>36</v>
      </c>
      <c r="C16" s="51">
        <v>7317.85</v>
      </c>
      <c r="D16" s="51">
        <v>5094.8500000000004</v>
      </c>
      <c r="E16" s="51">
        <v>3834.83</v>
      </c>
      <c r="F16" s="51">
        <v>8273.7800000000007</v>
      </c>
      <c r="G16" s="51">
        <v>6825.1399999999994</v>
      </c>
      <c r="H16" s="51">
        <v>6270.7999999999993</v>
      </c>
      <c r="I16" s="51">
        <v>4886.0500000000029</v>
      </c>
      <c r="J16" s="51">
        <v>5320.1699999999983</v>
      </c>
      <c r="K16" s="51">
        <v>4349.6999999999971</v>
      </c>
      <c r="L16" s="51">
        <v>6068.8300000000017</v>
      </c>
      <c r="M16" s="51">
        <v>6718.7900000000009</v>
      </c>
      <c r="N16" s="51">
        <v>3999.8299999999945</v>
      </c>
      <c r="O16" s="51">
        <f t="shared" si="2"/>
        <v>68960.62</v>
      </c>
    </row>
    <row r="17" spans="1:15" x14ac:dyDescent="0.25">
      <c r="A17" s="31" t="s">
        <v>37</v>
      </c>
      <c r="B17" s="31" t="s">
        <v>24</v>
      </c>
      <c r="C17" s="51">
        <v>-198914.35</v>
      </c>
      <c r="D17" s="51">
        <v>16935.339999999997</v>
      </c>
      <c r="E17" s="51">
        <v>119186.01000000001</v>
      </c>
      <c r="F17" s="51">
        <v>227653.38</v>
      </c>
      <c r="G17" s="51">
        <v>161307.06</v>
      </c>
      <c r="H17" s="51">
        <v>11611.359999999986</v>
      </c>
      <c r="I17" s="51">
        <v>183411.73000000004</v>
      </c>
      <c r="J17" s="51">
        <v>166056.80999999994</v>
      </c>
      <c r="K17" s="51">
        <v>150742.40000000002</v>
      </c>
      <c r="L17" s="51">
        <v>240548.72999999998</v>
      </c>
      <c r="M17" s="51">
        <v>152369.91999999993</v>
      </c>
      <c r="N17" s="51">
        <v>415157.03</v>
      </c>
      <c r="O17" s="51">
        <f t="shared" si="2"/>
        <v>1646065.42</v>
      </c>
    </row>
    <row r="18" spans="1:15" x14ac:dyDescent="0.25">
      <c r="A18" s="31" t="s">
        <v>38</v>
      </c>
      <c r="B18" s="31" t="s">
        <v>28</v>
      </c>
      <c r="C18" s="51">
        <v>167644.97</v>
      </c>
      <c r="D18" s="51">
        <v>182128.83</v>
      </c>
      <c r="E18" s="51">
        <v>189730.26000000007</v>
      </c>
      <c r="F18" s="51">
        <v>188586.19999999995</v>
      </c>
      <c r="G18" s="51">
        <v>201105.64</v>
      </c>
      <c r="H18" s="51">
        <v>158621.53999999992</v>
      </c>
      <c r="I18" s="51">
        <v>233356.85000000009</v>
      </c>
      <c r="J18" s="51">
        <v>134694.77000000002</v>
      </c>
      <c r="K18" s="51">
        <v>174563.94999999995</v>
      </c>
      <c r="L18" s="51">
        <v>204586.89999999991</v>
      </c>
      <c r="M18" s="51">
        <v>180047.33000000007</v>
      </c>
      <c r="N18" s="51">
        <v>164909.48000000021</v>
      </c>
      <c r="O18" s="51">
        <f t="shared" si="2"/>
        <v>2179976.7200000002</v>
      </c>
    </row>
    <row r="19" spans="1:15" x14ac:dyDescent="0.25">
      <c r="A19" s="31" t="s">
        <v>39</v>
      </c>
      <c r="B19" s="31" t="s">
        <v>40</v>
      </c>
      <c r="C19" s="51">
        <v>0</v>
      </c>
      <c r="D19" s="51">
        <v>0</v>
      </c>
      <c r="E19" s="51">
        <v>0</v>
      </c>
      <c r="F19" s="51">
        <v>0</v>
      </c>
      <c r="G19" s="51">
        <v>0</v>
      </c>
      <c r="H19" s="51">
        <v>0</v>
      </c>
      <c r="I19" s="51">
        <v>0</v>
      </c>
      <c r="J19" s="51">
        <v>0</v>
      </c>
      <c r="K19" s="51">
        <v>0</v>
      </c>
      <c r="L19" s="51">
        <v>0</v>
      </c>
      <c r="M19" s="51">
        <v>0</v>
      </c>
      <c r="N19" s="51">
        <v>0</v>
      </c>
      <c r="O19" s="51">
        <f t="shared" si="2"/>
        <v>0</v>
      </c>
    </row>
    <row r="20" spans="1:15" x14ac:dyDescent="0.25">
      <c r="A20" s="112" t="s">
        <v>13</v>
      </c>
      <c r="B20" s="112"/>
      <c r="C20" s="53">
        <f t="shared" ref="C20:O20" si="3">SUM(C14:C19)</f>
        <v>2229547.7600000002</v>
      </c>
      <c r="D20" s="53">
        <f t="shared" si="3"/>
        <v>2054166.1300000001</v>
      </c>
      <c r="E20" s="53">
        <f t="shared" si="3"/>
        <v>2523861.3700000006</v>
      </c>
      <c r="F20" s="53">
        <f t="shared" si="3"/>
        <v>2377004.5300000003</v>
      </c>
      <c r="G20" s="53">
        <f t="shared" si="3"/>
        <v>2753145.3900000011</v>
      </c>
      <c r="H20" s="53">
        <f t="shared" si="3"/>
        <v>2411423.1399999992</v>
      </c>
      <c r="I20" s="53">
        <f t="shared" si="3"/>
        <v>2338318.39</v>
      </c>
      <c r="J20" s="53">
        <f t="shared" si="3"/>
        <v>2376189.9400000013</v>
      </c>
      <c r="K20" s="53">
        <f t="shared" si="3"/>
        <v>3259861.0299999984</v>
      </c>
      <c r="L20" s="53">
        <f t="shared" si="3"/>
        <v>3218584.669999999</v>
      </c>
      <c r="M20" s="53">
        <f t="shared" si="3"/>
        <v>2672101.9900000012</v>
      </c>
      <c r="N20" s="53">
        <f t="shared" si="3"/>
        <v>3120574.8400000008</v>
      </c>
      <c r="O20" s="53">
        <f t="shared" si="3"/>
        <v>31334779.18</v>
      </c>
    </row>
    <row r="21" spans="1:15" ht="7.5" customHeight="1" x14ac:dyDescent="0.25">
      <c r="O21" s="1"/>
    </row>
    <row r="22" spans="1:15" x14ac:dyDescent="0.25">
      <c r="A22" s="109" t="s">
        <v>41</v>
      </c>
      <c r="B22" s="110"/>
      <c r="C22" s="28">
        <v>42736</v>
      </c>
      <c r="D22" s="28">
        <v>42767</v>
      </c>
      <c r="E22" s="28">
        <v>42795</v>
      </c>
      <c r="F22" s="28">
        <v>42826</v>
      </c>
      <c r="G22" s="28">
        <v>42856</v>
      </c>
      <c r="H22" s="28">
        <v>42887</v>
      </c>
      <c r="I22" s="28">
        <v>42917</v>
      </c>
      <c r="J22" s="28">
        <v>42948</v>
      </c>
      <c r="K22" s="28">
        <v>42979</v>
      </c>
      <c r="L22" s="28">
        <v>43009</v>
      </c>
      <c r="M22" s="28">
        <v>43040</v>
      </c>
      <c r="N22" s="28">
        <v>43070</v>
      </c>
      <c r="O22" s="29" t="s">
        <v>13</v>
      </c>
    </row>
    <row r="23" spans="1:15" x14ac:dyDescent="0.25">
      <c r="A23" s="31" t="s">
        <v>42</v>
      </c>
      <c r="B23" s="31" t="s">
        <v>43</v>
      </c>
      <c r="C23" s="51">
        <v>0</v>
      </c>
      <c r="D23" s="51">
        <v>0</v>
      </c>
      <c r="E23" s="51">
        <v>0</v>
      </c>
      <c r="F23" s="51">
        <v>0</v>
      </c>
      <c r="G23" s="51">
        <v>0</v>
      </c>
      <c r="H23" s="51">
        <v>0</v>
      </c>
      <c r="I23" s="51">
        <v>0</v>
      </c>
      <c r="J23" s="51">
        <v>0</v>
      </c>
      <c r="K23" s="51">
        <v>0</v>
      </c>
      <c r="L23" s="51">
        <v>0</v>
      </c>
      <c r="M23" s="51">
        <v>0</v>
      </c>
      <c r="N23" s="51">
        <v>0</v>
      </c>
      <c r="O23" s="51">
        <f>SUM(C23:N23)</f>
        <v>0</v>
      </c>
    </row>
    <row r="24" spans="1:15" x14ac:dyDescent="0.25">
      <c r="A24" s="31" t="s">
        <v>44</v>
      </c>
      <c r="B24" s="31" t="s">
        <v>45</v>
      </c>
      <c r="C24" s="51">
        <v>0</v>
      </c>
      <c r="D24" s="51">
        <v>0</v>
      </c>
      <c r="E24" s="51">
        <v>0</v>
      </c>
      <c r="F24" s="51">
        <v>0</v>
      </c>
      <c r="G24" s="51">
        <v>0</v>
      </c>
      <c r="H24" s="51">
        <v>120</v>
      </c>
      <c r="I24" s="51">
        <v>0</v>
      </c>
      <c r="J24" s="51">
        <v>0</v>
      </c>
      <c r="K24" s="51">
        <v>0</v>
      </c>
      <c r="L24" s="51">
        <v>0</v>
      </c>
      <c r="M24" s="51">
        <v>0</v>
      </c>
      <c r="N24" s="51">
        <v>0</v>
      </c>
      <c r="O24" s="51">
        <f t="shared" ref="O24:O32" si="4">SUM(C24:N24)</f>
        <v>120</v>
      </c>
    </row>
    <row r="25" spans="1:15" x14ac:dyDescent="0.25">
      <c r="A25" s="31" t="s">
        <v>46</v>
      </c>
      <c r="B25" s="31" t="s">
        <v>47</v>
      </c>
      <c r="C25" s="51">
        <v>0</v>
      </c>
      <c r="D25" s="51">
        <v>0</v>
      </c>
      <c r="E25" s="51">
        <v>0</v>
      </c>
      <c r="F25" s="51">
        <v>0</v>
      </c>
      <c r="G25" s="51">
        <v>0</v>
      </c>
      <c r="H25" s="51">
        <v>0</v>
      </c>
      <c r="I25" s="51">
        <v>0</v>
      </c>
      <c r="J25" s="51">
        <v>0</v>
      </c>
      <c r="K25" s="51">
        <v>0</v>
      </c>
      <c r="L25" s="51">
        <v>0</v>
      </c>
      <c r="M25" s="51">
        <v>0</v>
      </c>
      <c r="N25" s="51">
        <v>0</v>
      </c>
      <c r="O25" s="51">
        <f t="shared" si="4"/>
        <v>0</v>
      </c>
    </row>
    <row r="26" spans="1:15" x14ac:dyDescent="0.25">
      <c r="A26" s="31" t="s">
        <v>48</v>
      </c>
      <c r="B26" s="31" t="s">
        <v>49</v>
      </c>
      <c r="C26" s="51">
        <v>761040.9</v>
      </c>
      <c r="D26" s="51">
        <v>1077606</v>
      </c>
      <c r="E26" s="51">
        <v>1083943.5</v>
      </c>
      <c r="F26" s="51">
        <v>1228104</v>
      </c>
      <c r="G26" s="51">
        <v>1116231.0000000005</v>
      </c>
      <c r="H26" s="51">
        <v>1183728.7199999997</v>
      </c>
      <c r="I26" s="51">
        <v>1270605</v>
      </c>
      <c r="J26" s="51">
        <v>1261067.9999999991</v>
      </c>
      <c r="K26" s="51">
        <v>1302799.5</v>
      </c>
      <c r="L26" s="51">
        <v>1282801.5</v>
      </c>
      <c r="M26" s="51">
        <v>1262998.5</v>
      </c>
      <c r="N26" s="51">
        <v>1302700.5</v>
      </c>
      <c r="O26" s="51">
        <f t="shared" si="4"/>
        <v>14133627.119999999</v>
      </c>
    </row>
    <row r="27" spans="1:15" x14ac:dyDescent="0.25">
      <c r="A27" s="31" t="s">
        <v>50</v>
      </c>
      <c r="B27" s="31" t="s">
        <v>51</v>
      </c>
      <c r="C27" s="51">
        <v>2050.5300000000002</v>
      </c>
      <c r="D27" s="51">
        <v>2803.3799999999997</v>
      </c>
      <c r="E27" s="51">
        <v>5233.8899999999994</v>
      </c>
      <c r="F27" s="51">
        <v>3143.26</v>
      </c>
      <c r="G27" s="51">
        <v>3304.7199999999993</v>
      </c>
      <c r="H27" s="51">
        <v>4231.8000000000029</v>
      </c>
      <c r="I27" s="51">
        <v>3240.1099999999969</v>
      </c>
      <c r="J27" s="51">
        <v>4606.9000000000015</v>
      </c>
      <c r="K27" s="51">
        <v>2712.4700000000012</v>
      </c>
      <c r="L27" s="51">
        <v>3413.5799999999981</v>
      </c>
      <c r="M27" s="51">
        <v>2677.489999999998</v>
      </c>
      <c r="N27" s="51">
        <v>2702.0300000000061</v>
      </c>
      <c r="O27" s="51">
        <f t="shared" si="4"/>
        <v>40120.160000000003</v>
      </c>
    </row>
    <row r="28" spans="1:15" x14ac:dyDescent="0.25">
      <c r="A28" s="31" t="s">
        <v>52</v>
      </c>
      <c r="B28" s="31" t="s">
        <v>53</v>
      </c>
      <c r="C28" s="51">
        <v>175</v>
      </c>
      <c r="D28" s="51">
        <v>315</v>
      </c>
      <c r="E28" s="51">
        <v>75</v>
      </c>
      <c r="F28" s="51">
        <v>55</v>
      </c>
      <c r="G28" s="51">
        <v>0</v>
      </c>
      <c r="H28" s="51">
        <v>0</v>
      </c>
      <c r="I28" s="51">
        <v>15</v>
      </c>
      <c r="J28" s="51">
        <v>15</v>
      </c>
      <c r="K28" s="51">
        <v>0</v>
      </c>
      <c r="L28" s="51">
        <v>0</v>
      </c>
      <c r="M28" s="51">
        <v>0</v>
      </c>
      <c r="N28" s="51">
        <v>0</v>
      </c>
      <c r="O28" s="51">
        <f t="shared" si="4"/>
        <v>650</v>
      </c>
    </row>
    <row r="29" spans="1:15" x14ac:dyDescent="0.25">
      <c r="A29" s="31" t="s">
        <v>54</v>
      </c>
      <c r="B29" s="31" t="s">
        <v>55</v>
      </c>
      <c r="C29" s="51">
        <v>0</v>
      </c>
      <c r="D29" s="51">
        <v>2000</v>
      </c>
      <c r="E29" s="51">
        <v>0</v>
      </c>
      <c r="F29" s="51">
        <v>0</v>
      </c>
      <c r="G29" s="51">
        <v>0</v>
      </c>
      <c r="H29" s="51">
        <v>12743.99</v>
      </c>
      <c r="I29" s="51">
        <v>25108.700000000004</v>
      </c>
      <c r="J29" s="51">
        <v>7880.07</v>
      </c>
      <c r="K29" s="51">
        <v>0</v>
      </c>
      <c r="L29" s="51">
        <v>6938.5</v>
      </c>
      <c r="M29" s="51">
        <v>17043.499999999993</v>
      </c>
      <c r="N29" s="51">
        <v>1646.0500000000029</v>
      </c>
      <c r="O29" s="51">
        <f t="shared" si="4"/>
        <v>73360.81</v>
      </c>
    </row>
    <row r="30" spans="1:15" x14ac:dyDescent="0.25">
      <c r="A30" s="31" t="s">
        <v>56</v>
      </c>
      <c r="B30" s="31" t="s">
        <v>57</v>
      </c>
      <c r="C30" s="51">
        <v>47200.29</v>
      </c>
      <c r="D30" s="51">
        <v>34589.32</v>
      </c>
      <c r="E30" s="51">
        <v>45353.45</v>
      </c>
      <c r="F30" s="51">
        <v>20449.28</v>
      </c>
      <c r="G30" s="51">
        <v>66664.300000000017</v>
      </c>
      <c r="H30" s="51">
        <v>49012.969999999972</v>
      </c>
      <c r="I30" s="51">
        <v>36917.609999999986</v>
      </c>
      <c r="J30" s="51">
        <v>49012.97000000003</v>
      </c>
      <c r="K30" s="51">
        <v>36917.609999999986</v>
      </c>
      <c r="L30" s="51">
        <v>49012.97000000003</v>
      </c>
      <c r="M30" s="51">
        <v>36917.609999999986</v>
      </c>
      <c r="N30" s="51">
        <v>43025.169999999984</v>
      </c>
      <c r="O30" s="51">
        <f t="shared" si="4"/>
        <v>515073.55</v>
      </c>
    </row>
    <row r="31" spans="1:15" x14ac:dyDescent="0.25">
      <c r="A31" s="31" t="s">
        <v>58</v>
      </c>
      <c r="B31" s="31" t="s">
        <v>59</v>
      </c>
      <c r="C31" s="51">
        <v>270833.33</v>
      </c>
      <c r="D31" s="51">
        <v>270833.33</v>
      </c>
      <c r="E31" s="51">
        <v>350000</v>
      </c>
      <c r="F31" s="51">
        <v>349999.99999999988</v>
      </c>
      <c r="G31" s="51">
        <v>350000</v>
      </c>
      <c r="H31" s="51">
        <v>350000</v>
      </c>
      <c r="I31" s="51">
        <v>350000.00000000023</v>
      </c>
      <c r="J31" s="51">
        <v>350000</v>
      </c>
      <c r="K31" s="51">
        <v>350000</v>
      </c>
      <c r="L31" s="51">
        <v>350000</v>
      </c>
      <c r="M31" s="51">
        <v>350000</v>
      </c>
      <c r="N31" s="51">
        <v>350000</v>
      </c>
      <c r="O31" s="51">
        <f t="shared" si="4"/>
        <v>4041666.66</v>
      </c>
    </row>
    <row r="32" spans="1:15" x14ac:dyDescent="0.25">
      <c r="A32" s="31" t="s">
        <v>60</v>
      </c>
      <c r="B32" s="31" t="s">
        <v>61</v>
      </c>
      <c r="C32" s="51">
        <v>1435.01</v>
      </c>
      <c r="D32" s="51">
        <v>4708.8</v>
      </c>
      <c r="E32" s="51">
        <v>4621.7399999999989</v>
      </c>
      <c r="F32" s="51">
        <v>12052.77</v>
      </c>
      <c r="G32" s="51">
        <v>224896.62</v>
      </c>
      <c r="H32" s="51">
        <v>22562.869999999995</v>
      </c>
      <c r="I32" s="51">
        <v>916695.76</v>
      </c>
      <c r="J32" s="51">
        <v>61078.909999999916</v>
      </c>
      <c r="K32" s="51">
        <v>8170.2099999999627</v>
      </c>
      <c r="L32" s="51">
        <v>4792.8000000000466</v>
      </c>
      <c r="M32" s="51">
        <v>40090.840000000084</v>
      </c>
      <c r="N32" s="51">
        <v>534787.90999999992</v>
      </c>
      <c r="O32" s="51">
        <f t="shared" si="4"/>
        <v>1835894.24</v>
      </c>
    </row>
    <row r="33" spans="1:15" x14ac:dyDescent="0.25">
      <c r="A33" s="112" t="s">
        <v>13</v>
      </c>
      <c r="B33" s="112"/>
      <c r="C33" s="53">
        <f>SUM(C23:C32)</f>
        <v>1082735.06</v>
      </c>
      <c r="D33" s="53">
        <f t="shared" ref="D33:N33" si="5">SUM(D23:D32)</f>
        <v>1392855.83</v>
      </c>
      <c r="E33" s="53">
        <f t="shared" si="5"/>
        <v>1489227.5799999998</v>
      </c>
      <c r="F33" s="53">
        <f t="shared" si="5"/>
        <v>1613804.31</v>
      </c>
      <c r="G33" s="53">
        <f t="shared" si="5"/>
        <v>1761096.6400000006</v>
      </c>
      <c r="H33" s="53">
        <f t="shared" si="5"/>
        <v>1622400.3499999996</v>
      </c>
      <c r="I33" s="53">
        <f t="shared" si="5"/>
        <v>2602582.1800000002</v>
      </c>
      <c r="J33" s="53">
        <f t="shared" si="5"/>
        <v>1733661.8499999989</v>
      </c>
      <c r="K33" s="53">
        <f t="shared" si="5"/>
        <v>1700599.79</v>
      </c>
      <c r="L33" s="53">
        <f t="shared" si="5"/>
        <v>1696959.35</v>
      </c>
      <c r="M33" s="53">
        <f t="shared" si="5"/>
        <v>1709727.9400000002</v>
      </c>
      <c r="N33" s="53">
        <f t="shared" si="5"/>
        <v>2234861.66</v>
      </c>
      <c r="O33" s="53">
        <f>SUM(O23:O32)</f>
        <v>20640512.539999999</v>
      </c>
    </row>
    <row r="34" spans="1:15" ht="6" customHeight="1" x14ac:dyDescent="0.25">
      <c r="O34" s="1"/>
    </row>
    <row r="35" spans="1:15" x14ac:dyDescent="0.25">
      <c r="A35" s="109" t="s">
        <v>62</v>
      </c>
      <c r="B35" s="110"/>
      <c r="C35" s="28">
        <v>42736</v>
      </c>
      <c r="D35" s="28">
        <v>42767</v>
      </c>
      <c r="E35" s="28">
        <v>42795</v>
      </c>
      <c r="F35" s="28">
        <v>42826</v>
      </c>
      <c r="G35" s="28">
        <v>42856</v>
      </c>
      <c r="H35" s="28">
        <v>42887</v>
      </c>
      <c r="I35" s="28">
        <v>42917</v>
      </c>
      <c r="J35" s="28">
        <v>42948</v>
      </c>
      <c r="K35" s="28">
        <v>42979</v>
      </c>
      <c r="L35" s="28">
        <v>43009</v>
      </c>
      <c r="M35" s="28">
        <v>43040</v>
      </c>
      <c r="N35" s="28">
        <v>43070</v>
      </c>
      <c r="O35" s="29" t="s">
        <v>13</v>
      </c>
    </row>
    <row r="36" spans="1:15" x14ac:dyDescent="0.25">
      <c r="A36" s="49" t="s">
        <v>63</v>
      </c>
      <c r="B36" s="49" t="s">
        <v>64</v>
      </c>
      <c r="C36" s="51">
        <v>26151.87</v>
      </c>
      <c r="D36" s="51">
        <v>2305961.1599999997</v>
      </c>
      <c r="E36" s="51">
        <v>781926.44000000041</v>
      </c>
      <c r="F36" s="51">
        <v>773284.50999999978</v>
      </c>
      <c r="G36" s="51">
        <v>1508780.65</v>
      </c>
      <c r="H36" s="51">
        <v>1312394.3399999999</v>
      </c>
      <c r="I36" s="51">
        <v>983788.27000000048</v>
      </c>
      <c r="J36" s="51">
        <v>1802004.459999999</v>
      </c>
      <c r="K36" s="51">
        <v>2949462.540000001</v>
      </c>
      <c r="L36" s="51">
        <v>1488080.0899999999</v>
      </c>
      <c r="M36" s="51">
        <v>4504824.2000000011</v>
      </c>
      <c r="N36" s="51">
        <v>2832060.5199999996</v>
      </c>
      <c r="O36" s="51">
        <f>SUM(C36:N36)</f>
        <v>21268719.050000001</v>
      </c>
    </row>
    <row r="37" spans="1:15" x14ac:dyDescent="0.25">
      <c r="A37" s="49" t="s">
        <v>65</v>
      </c>
      <c r="B37" s="49" t="s">
        <v>66</v>
      </c>
      <c r="C37" s="51">
        <v>0</v>
      </c>
      <c r="D37" s="51">
        <v>0</v>
      </c>
      <c r="E37" s="51">
        <v>0</v>
      </c>
      <c r="F37" s="51">
        <v>0</v>
      </c>
      <c r="G37" s="51">
        <v>7012.66</v>
      </c>
      <c r="H37" s="51">
        <v>269526.97000000003</v>
      </c>
      <c r="I37" s="51">
        <v>0</v>
      </c>
      <c r="J37" s="51">
        <v>111261.64000000001</v>
      </c>
      <c r="K37" s="51">
        <v>76761.389999999956</v>
      </c>
      <c r="L37" s="51">
        <v>0</v>
      </c>
      <c r="M37" s="51">
        <v>52286.680000000051</v>
      </c>
      <c r="N37" s="51">
        <v>112208.75999999995</v>
      </c>
      <c r="O37" s="51">
        <f t="shared" ref="O37:O39" si="6">SUM(C37:N37)</f>
        <v>629058.1</v>
      </c>
    </row>
    <row r="38" spans="1:15" x14ac:dyDescent="0.25">
      <c r="A38" s="49" t="s">
        <v>67</v>
      </c>
      <c r="B38" s="49" t="s">
        <v>68</v>
      </c>
      <c r="C38" s="51">
        <v>0</v>
      </c>
      <c r="D38" s="51">
        <v>0</v>
      </c>
      <c r="E38" s="51">
        <v>0</v>
      </c>
      <c r="F38" s="51">
        <v>0</v>
      </c>
      <c r="G38" s="51">
        <v>0</v>
      </c>
      <c r="H38" s="51">
        <v>0</v>
      </c>
      <c r="I38" s="51">
        <v>0</v>
      </c>
      <c r="J38" s="51">
        <v>0</v>
      </c>
      <c r="K38" s="51">
        <v>0</v>
      </c>
      <c r="L38" s="51">
        <v>0</v>
      </c>
      <c r="M38" s="51">
        <v>0</v>
      </c>
      <c r="N38" s="51">
        <v>0</v>
      </c>
      <c r="O38" s="51">
        <f t="shared" si="6"/>
        <v>0</v>
      </c>
    </row>
    <row r="39" spans="1:15" x14ac:dyDescent="0.25">
      <c r="A39" s="49" t="s">
        <v>69</v>
      </c>
      <c r="B39" s="49" t="s">
        <v>70</v>
      </c>
      <c r="C39" s="51">
        <v>0</v>
      </c>
      <c r="D39" s="51">
        <v>0</v>
      </c>
      <c r="E39" s="51">
        <v>0</v>
      </c>
      <c r="F39" s="51">
        <v>0</v>
      </c>
      <c r="G39" s="51">
        <v>0</v>
      </c>
      <c r="H39" s="51">
        <v>0</v>
      </c>
      <c r="I39" s="51">
        <v>0</v>
      </c>
      <c r="J39" s="51">
        <v>0</v>
      </c>
      <c r="K39" s="51">
        <v>0</v>
      </c>
      <c r="L39" s="51">
        <v>0</v>
      </c>
      <c r="M39" s="51">
        <v>0</v>
      </c>
      <c r="N39" s="51">
        <v>0</v>
      </c>
      <c r="O39" s="51">
        <f t="shared" si="6"/>
        <v>0</v>
      </c>
    </row>
    <row r="40" spans="1:15" x14ac:dyDescent="0.25">
      <c r="A40" s="49" t="s">
        <v>71</v>
      </c>
      <c r="B40" s="49" t="s">
        <v>72</v>
      </c>
      <c r="C40" s="51">
        <v>0</v>
      </c>
      <c r="D40" s="51">
        <v>0</v>
      </c>
      <c r="E40" s="51">
        <v>0</v>
      </c>
      <c r="F40" s="51">
        <v>9079.31</v>
      </c>
      <c r="G40" s="51">
        <v>0</v>
      </c>
      <c r="H40" s="51">
        <v>0</v>
      </c>
      <c r="I40" s="51">
        <v>0</v>
      </c>
      <c r="J40" s="51">
        <v>0</v>
      </c>
      <c r="K40" s="51">
        <v>0</v>
      </c>
      <c r="L40" s="51">
        <v>0</v>
      </c>
      <c r="M40" s="51">
        <v>0</v>
      </c>
      <c r="N40" s="51">
        <v>0</v>
      </c>
      <c r="O40" s="51">
        <f>SUM(C40:N40)</f>
        <v>9079.31</v>
      </c>
    </row>
    <row r="41" spans="1:15" x14ac:dyDescent="0.25">
      <c r="A41" s="111" t="s">
        <v>13</v>
      </c>
      <c r="B41" s="111"/>
      <c r="C41" s="53">
        <f>SUM(C36:C40)</f>
        <v>26151.87</v>
      </c>
      <c r="D41" s="53">
        <f>SUM(D36:D40)</f>
        <v>2305961.1599999997</v>
      </c>
      <c r="E41" s="53">
        <f>SUM(E36:E40)</f>
        <v>781926.44000000041</v>
      </c>
      <c r="F41" s="53">
        <f>SUM(F36:F40)</f>
        <v>782363.81999999983</v>
      </c>
      <c r="G41" s="53">
        <f t="shared" ref="G41:N41" si="7">SUM(G36:G40)</f>
        <v>1515793.3099999998</v>
      </c>
      <c r="H41" s="53">
        <f t="shared" si="7"/>
        <v>1581921.3099999998</v>
      </c>
      <c r="I41" s="53">
        <f t="shared" si="7"/>
        <v>983788.27000000048</v>
      </c>
      <c r="J41" s="53">
        <f t="shared" si="7"/>
        <v>1913266.0999999992</v>
      </c>
      <c r="K41" s="53">
        <f t="shared" si="7"/>
        <v>3026223.9300000011</v>
      </c>
      <c r="L41" s="53">
        <f t="shared" si="7"/>
        <v>1488080.0899999999</v>
      </c>
      <c r="M41" s="53">
        <f t="shared" si="7"/>
        <v>4557110.8800000008</v>
      </c>
      <c r="N41" s="53">
        <f t="shared" si="7"/>
        <v>2944269.2799999993</v>
      </c>
      <c r="O41" s="53">
        <f>SUM(O36:O40)</f>
        <v>21906856.460000001</v>
      </c>
    </row>
    <row r="42" spans="1:15" ht="9" customHeight="1" x14ac:dyDescent="0.25"/>
    <row r="43" spans="1:15" x14ac:dyDescent="0.25">
      <c r="A43" s="49" t="s">
        <v>95</v>
      </c>
      <c r="B43" s="1"/>
      <c r="C43" s="50">
        <f>C3+C5+C6+C7+C9+C14+C16+C17+C18+C23+C24+C25+C26+C27+C28+C29+C30+C31+C32</f>
        <v>7011394.6700000009</v>
      </c>
      <c r="D43" s="50">
        <f t="shared" ref="D43:N43" si="8">D3+D5+D6+D7+D9+D14+D16+D17+D18+D23+D24+D25+D26+D27+D28+D29+D30+D31+D32</f>
        <v>6956420.7400000002</v>
      </c>
      <c r="E43" s="50">
        <f t="shared" si="8"/>
        <v>7626500.46</v>
      </c>
      <c r="F43" s="50">
        <f t="shared" si="8"/>
        <v>7518617.790000001</v>
      </c>
      <c r="G43" s="50">
        <f t="shared" si="8"/>
        <v>7834107.5399999982</v>
      </c>
      <c r="H43" s="50">
        <f t="shared" si="8"/>
        <v>7195456.7700000005</v>
      </c>
      <c r="I43" s="50">
        <f t="shared" si="8"/>
        <v>8285713.0900000008</v>
      </c>
      <c r="J43" s="50">
        <f t="shared" si="8"/>
        <v>7653408.3300000001</v>
      </c>
      <c r="K43" s="50">
        <f t="shared" si="8"/>
        <v>8719311.8000000007</v>
      </c>
      <c r="L43" s="50">
        <f t="shared" si="8"/>
        <v>8491567.3399999999</v>
      </c>
      <c r="M43" s="50">
        <f t="shared" si="8"/>
        <v>7361951.4699999988</v>
      </c>
      <c r="N43" s="50">
        <f t="shared" si="8"/>
        <v>8789188.1800000034</v>
      </c>
      <c r="O43" s="50">
        <f>C43+D43+E43+F43+G43+H43+I43+J43+K43+L43+M43+N43</f>
        <v>93443638.180000022</v>
      </c>
    </row>
    <row r="44" spans="1:15" x14ac:dyDescent="0.25">
      <c r="A44" s="1" t="s">
        <v>97</v>
      </c>
    </row>
    <row r="45" spans="1:15" x14ac:dyDescent="0.25">
      <c r="O45" s="39"/>
    </row>
  </sheetData>
  <mergeCells count="8">
    <mergeCell ref="A35:B35"/>
    <mergeCell ref="A41:B41"/>
    <mergeCell ref="A2:B2"/>
    <mergeCell ref="A11:B11"/>
    <mergeCell ref="A13:B13"/>
    <mergeCell ref="A20:B20"/>
    <mergeCell ref="A22:B22"/>
    <mergeCell ref="A33:B3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45"/>
  <sheetViews>
    <sheetView topLeftCell="A34" workbookViewId="0">
      <selection activeCell="C43" sqref="C43"/>
    </sheetView>
  </sheetViews>
  <sheetFormatPr defaultRowHeight="15" x14ac:dyDescent="0.25"/>
  <cols>
    <col min="1" max="1" width="8" style="2" bestFit="1" customWidth="1"/>
    <col min="2" max="2" width="45" style="2" bestFit="1" customWidth="1"/>
    <col min="3" max="14" width="14.28515625" style="2" customWidth="1"/>
    <col min="15" max="15" width="15.28515625" style="2" bestFit="1" customWidth="1"/>
    <col min="16" max="16384" width="9.140625" style="2"/>
  </cols>
  <sheetData>
    <row r="1" spans="1:15" x14ac:dyDescent="0.25">
      <c r="A1" s="1" t="s">
        <v>83</v>
      </c>
    </row>
    <row r="2" spans="1:15" x14ac:dyDescent="0.25">
      <c r="A2" s="109" t="s">
        <v>14</v>
      </c>
      <c r="B2" s="110"/>
      <c r="C2" s="28">
        <v>43101</v>
      </c>
      <c r="D2" s="28">
        <v>43132</v>
      </c>
      <c r="E2" s="28">
        <v>43160</v>
      </c>
      <c r="F2" s="28">
        <v>43191</v>
      </c>
      <c r="G2" s="28">
        <v>43221</v>
      </c>
      <c r="H2" s="28">
        <v>43252</v>
      </c>
      <c r="I2" s="28">
        <v>43282</v>
      </c>
      <c r="J2" s="28">
        <v>43313</v>
      </c>
      <c r="K2" s="28">
        <v>43344</v>
      </c>
      <c r="L2" s="28">
        <v>43374</v>
      </c>
      <c r="M2" s="28">
        <v>43405</v>
      </c>
      <c r="N2" s="28">
        <v>43435</v>
      </c>
      <c r="O2" s="29" t="s">
        <v>13</v>
      </c>
    </row>
    <row r="3" spans="1:15" x14ac:dyDescent="0.25">
      <c r="A3" s="31" t="s">
        <v>15</v>
      </c>
      <c r="B3" s="31" t="s">
        <v>16</v>
      </c>
      <c r="C3" s="51">
        <v>1523823.31</v>
      </c>
      <c r="D3" s="51">
        <v>1576285.6800000002</v>
      </c>
      <c r="E3" s="51">
        <v>1655783.7699999996</v>
      </c>
      <c r="F3" s="51">
        <v>1653608.7999999998</v>
      </c>
      <c r="G3" s="51">
        <v>1780061.6100000003</v>
      </c>
      <c r="H3" s="51">
        <v>1686048.0700000003</v>
      </c>
      <c r="I3" s="51">
        <v>1660206.17</v>
      </c>
      <c r="J3" s="51">
        <v>1856876.4700000007</v>
      </c>
      <c r="K3" s="51">
        <v>1826383.7899999991</v>
      </c>
      <c r="L3" s="51">
        <v>1797537.1800000016</v>
      </c>
      <c r="M3" s="51">
        <v>1526591.3999999985</v>
      </c>
      <c r="N3" s="51">
        <v>1609167.4100000001</v>
      </c>
      <c r="O3" s="51">
        <f t="shared" ref="O3:O10" si="0">SUM(C3:N3)</f>
        <v>20152373.66</v>
      </c>
    </row>
    <row r="4" spans="1:15" x14ac:dyDescent="0.25">
      <c r="A4" s="31" t="s">
        <v>17</v>
      </c>
      <c r="B4" s="31" t="s">
        <v>18</v>
      </c>
      <c r="C4" s="51">
        <v>2094977.25</v>
      </c>
      <c r="D4" s="51">
        <v>1947111.5699999998</v>
      </c>
      <c r="E4" s="51">
        <v>2224473.1300000004</v>
      </c>
      <c r="F4" s="51">
        <v>2068495.63</v>
      </c>
      <c r="G4" s="51">
        <v>2124465.08</v>
      </c>
      <c r="H4" s="51">
        <v>2170268.09</v>
      </c>
      <c r="I4" s="51">
        <v>2112032.66</v>
      </c>
      <c r="J4" s="51">
        <v>2123970.5799999982</v>
      </c>
      <c r="K4" s="51">
        <v>1977905.9200000018</v>
      </c>
      <c r="L4" s="51">
        <v>2048225.5100000016</v>
      </c>
      <c r="M4" s="51">
        <v>1964601.049999997</v>
      </c>
      <c r="N4" s="51">
        <v>2131610.7300000004</v>
      </c>
      <c r="O4" s="51">
        <f t="shared" si="0"/>
        <v>24988137.199999999</v>
      </c>
    </row>
    <row r="5" spans="1:15" x14ac:dyDescent="0.25">
      <c r="A5" s="31" t="s">
        <v>19</v>
      </c>
      <c r="B5" s="31" t="s">
        <v>20</v>
      </c>
      <c r="C5" s="51">
        <v>642966.81999999995</v>
      </c>
      <c r="D5" s="51">
        <v>708697.93</v>
      </c>
      <c r="E5" s="51">
        <v>668251.19999999995</v>
      </c>
      <c r="F5" s="51">
        <v>659569.86999999988</v>
      </c>
      <c r="G5" s="51">
        <v>761601.91000000015</v>
      </c>
      <c r="H5" s="51">
        <v>711470.85000000009</v>
      </c>
      <c r="I5" s="51">
        <v>715847.79</v>
      </c>
      <c r="J5" s="51">
        <v>808136.11000000034</v>
      </c>
      <c r="K5" s="51">
        <v>822407.64999999944</v>
      </c>
      <c r="L5" s="51">
        <v>761712.6799999997</v>
      </c>
      <c r="M5" s="51">
        <v>712267.47000000067</v>
      </c>
      <c r="N5" s="51">
        <v>776968.36000000034</v>
      </c>
      <c r="O5" s="51">
        <f t="shared" si="0"/>
        <v>8749898.6400000006</v>
      </c>
    </row>
    <row r="6" spans="1:15" x14ac:dyDescent="0.25">
      <c r="A6" s="31" t="s">
        <v>21</v>
      </c>
      <c r="B6" s="31" t="s">
        <v>22</v>
      </c>
      <c r="C6" s="51">
        <v>626890.35</v>
      </c>
      <c r="D6" s="51">
        <v>670176.27000000014</v>
      </c>
      <c r="E6" s="51">
        <v>655907.56999999983</v>
      </c>
      <c r="F6" s="51">
        <v>609702.46</v>
      </c>
      <c r="G6" s="51">
        <v>660713.25</v>
      </c>
      <c r="H6" s="51">
        <v>746731.96</v>
      </c>
      <c r="I6" s="51">
        <v>634006.39000000013</v>
      </c>
      <c r="J6" s="51">
        <v>604717.12000000011</v>
      </c>
      <c r="K6" s="51">
        <v>638672.3200000003</v>
      </c>
      <c r="L6" s="51">
        <v>593226.57999999914</v>
      </c>
      <c r="M6" s="51">
        <v>553489.11000000034</v>
      </c>
      <c r="N6" s="51">
        <v>621713.54</v>
      </c>
      <c r="O6" s="51">
        <f t="shared" si="0"/>
        <v>7615946.9199999999</v>
      </c>
    </row>
    <row r="7" spans="1:15" x14ac:dyDescent="0.25">
      <c r="A7" s="31" t="s">
        <v>23</v>
      </c>
      <c r="B7" s="31" t="s">
        <v>24</v>
      </c>
      <c r="C7" s="51">
        <v>131323.99</v>
      </c>
      <c r="D7" s="51">
        <v>86799.47</v>
      </c>
      <c r="E7" s="51">
        <v>145479.09</v>
      </c>
      <c r="F7" s="51">
        <v>128926.98000000004</v>
      </c>
      <c r="G7" s="51">
        <v>144968.49</v>
      </c>
      <c r="H7" s="51">
        <v>122407.31999999995</v>
      </c>
      <c r="I7" s="51">
        <v>145189.63</v>
      </c>
      <c r="J7" s="51">
        <v>213881.57000000007</v>
      </c>
      <c r="K7" s="51">
        <v>539032.68999999994</v>
      </c>
      <c r="L7" s="51">
        <v>200967.03000000003</v>
      </c>
      <c r="M7" s="51">
        <v>111890.28000000003</v>
      </c>
      <c r="N7" s="51">
        <v>177386.33999999985</v>
      </c>
      <c r="O7" s="51">
        <f t="shared" si="0"/>
        <v>2148252.88</v>
      </c>
    </row>
    <row r="8" spans="1:15" x14ac:dyDescent="0.25">
      <c r="A8" s="31" t="s">
        <v>25</v>
      </c>
      <c r="B8" s="31" t="s">
        <v>26</v>
      </c>
      <c r="C8" s="51">
        <v>1823289.02</v>
      </c>
      <c r="D8" s="51">
        <v>1912386.62</v>
      </c>
      <c r="E8" s="51">
        <v>1914696.27</v>
      </c>
      <c r="F8" s="51">
        <v>1933011.12</v>
      </c>
      <c r="G8" s="51">
        <v>2034548.2399999993</v>
      </c>
      <c r="H8" s="51">
        <v>1946915.120000001</v>
      </c>
      <c r="I8" s="51">
        <v>2147013.2599999998</v>
      </c>
      <c r="J8" s="51">
        <v>2090334.4900000002</v>
      </c>
      <c r="K8" s="51">
        <v>1970918.8299999982</v>
      </c>
      <c r="L8" s="51">
        <v>1991920.2300000004</v>
      </c>
      <c r="M8" s="51">
        <v>2055789.8500000015</v>
      </c>
      <c r="N8" s="51">
        <v>2132792.5700000003</v>
      </c>
      <c r="O8" s="51">
        <f t="shared" si="0"/>
        <v>23953615.620000001</v>
      </c>
    </row>
    <row r="9" spans="1:15" x14ac:dyDescent="0.25">
      <c r="A9" s="31" t="s">
        <v>27</v>
      </c>
      <c r="B9" s="31" t="s">
        <v>28</v>
      </c>
      <c r="C9" s="51">
        <v>855407.28</v>
      </c>
      <c r="D9" s="51">
        <v>1017419.94</v>
      </c>
      <c r="E9" s="51">
        <v>988964.36999999988</v>
      </c>
      <c r="F9" s="51">
        <v>1125064.5900000003</v>
      </c>
      <c r="G9" s="51">
        <v>1021449.5299999998</v>
      </c>
      <c r="H9" s="51">
        <v>1023430.6200000001</v>
      </c>
      <c r="I9" s="51">
        <v>1029950.9500000002</v>
      </c>
      <c r="J9" s="51">
        <v>1124570.4799999995</v>
      </c>
      <c r="K9" s="51">
        <v>1087889.3399999999</v>
      </c>
      <c r="L9" s="51">
        <v>1148415.6899999995</v>
      </c>
      <c r="M9" s="51">
        <v>986142.06000000052</v>
      </c>
      <c r="N9" s="51">
        <v>1002134.3499999996</v>
      </c>
      <c r="O9" s="51">
        <f t="shared" si="0"/>
        <v>12410839.199999999</v>
      </c>
    </row>
    <row r="10" spans="1:15" x14ac:dyDescent="0.25">
      <c r="A10" s="31" t="s">
        <v>29</v>
      </c>
      <c r="B10" s="31" t="s">
        <v>30</v>
      </c>
      <c r="C10" s="51">
        <v>-16983.47</v>
      </c>
      <c r="D10" s="51">
        <v>-16588.089999999997</v>
      </c>
      <c r="E10" s="51">
        <v>-18574.46</v>
      </c>
      <c r="F10" s="51">
        <v>-21121.65</v>
      </c>
      <c r="G10" s="51">
        <v>-28152.430000000008</v>
      </c>
      <c r="H10" s="51">
        <v>-21516.649999999994</v>
      </c>
      <c r="I10" s="51">
        <v>-15003.440000000002</v>
      </c>
      <c r="J10" s="51">
        <v>-14723.880000000005</v>
      </c>
      <c r="K10" s="51">
        <v>-18553.709999999992</v>
      </c>
      <c r="L10" s="51">
        <v>-18892.679999999993</v>
      </c>
      <c r="M10" s="51">
        <v>-16865.670000000013</v>
      </c>
      <c r="N10" s="51">
        <v>-16592.440000000002</v>
      </c>
      <c r="O10" s="51">
        <f t="shared" si="0"/>
        <v>-223568.57</v>
      </c>
    </row>
    <row r="11" spans="1:15" x14ac:dyDescent="0.25">
      <c r="A11" s="112" t="s">
        <v>13</v>
      </c>
      <c r="B11" s="112"/>
      <c r="C11" s="53">
        <f t="shared" ref="C11:O11" si="1">SUM(C3:C10)</f>
        <v>7681694.5500000007</v>
      </c>
      <c r="D11" s="53">
        <f t="shared" si="1"/>
        <v>7902289.3900000006</v>
      </c>
      <c r="E11" s="53">
        <f t="shared" si="1"/>
        <v>8234980.9399999995</v>
      </c>
      <c r="F11" s="53">
        <f t="shared" si="1"/>
        <v>8157257.8000000007</v>
      </c>
      <c r="G11" s="53">
        <f t="shared" si="1"/>
        <v>8499655.6799999997</v>
      </c>
      <c r="H11" s="53">
        <f t="shared" si="1"/>
        <v>8385755.3800000008</v>
      </c>
      <c r="I11" s="53">
        <f t="shared" si="1"/>
        <v>8429243.4100000001</v>
      </c>
      <c r="J11" s="53">
        <f t="shared" si="1"/>
        <v>8807762.9399999995</v>
      </c>
      <c r="K11" s="53">
        <f t="shared" si="1"/>
        <v>8844656.8299999982</v>
      </c>
      <c r="L11" s="53">
        <f t="shared" si="1"/>
        <v>8523112.2200000025</v>
      </c>
      <c r="M11" s="53">
        <f t="shared" si="1"/>
        <v>7893905.5499999989</v>
      </c>
      <c r="N11" s="53">
        <f t="shared" si="1"/>
        <v>8435180.8600000013</v>
      </c>
      <c r="O11" s="53">
        <f t="shared" si="1"/>
        <v>99795495.550000012</v>
      </c>
    </row>
    <row r="12" spans="1:15" ht="6" customHeight="1" x14ac:dyDescent="0.25">
      <c r="O12" s="1"/>
    </row>
    <row r="13" spans="1:15" x14ac:dyDescent="0.25">
      <c r="A13" s="109" t="s">
        <v>31</v>
      </c>
      <c r="B13" s="110"/>
      <c r="C13" s="28">
        <v>43101</v>
      </c>
      <c r="D13" s="28">
        <v>43132</v>
      </c>
      <c r="E13" s="28">
        <v>43160</v>
      </c>
      <c r="F13" s="28">
        <v>43191</v>
      </c>
      <c r="G13" s="28">
        <v>43221</v>
      </c>
      <c r="H13" s="28">
        <v>43252</v>
      </c>
      <c r="I13" s="28">
        <v>43282</v>
      </c>
      <c r="J13" s="28">
        <v>43313</v>
      </c>
      <c r="K13" s="28">
        <v>43344</v>
      </c>
      <c r="L13" s="28">
        <v>43374</v>
      </c>
      <c r="M13" s="28">
        <v>43405</v>
      </c>
      <c r="N13" s="28">
        <v>43435</v>
      </c>
      <c r="O13" s="29" t="s">
        <v>13</v>
      </c>
    </row>
    <row r="14" spans="1:15" x14ac:dyDescent="0.25">
      <c r="A14" s="31" t="s">
        <v>32</v>
      </c>
      <c r="B14" s="31" t="s">
        <v>16</v>
      </c>
      <c r="C14" s="51">
        <v>799823.82</v>
      </c>
      <c r="D14" s="51">
        <v>1191443.44</v>
      </c>
      <c r="E14" s="51">
        <v>926854.51</v>
      </c>
      <c r="F14" s="51">
        <v>1100908.17</v>
      </c>
      <c r="G14" s="51">
        <v>1185410.9099999997</v>
      </c>
      <c r="H14" s="51">
        <v>1803649.2000000002</v>
      </c>
      <c r="I14" s="51">
        <v>2130742.5100000007</v>
      </c>
      <c r="J14" s="51">
        <v>1817186.0899999999</v>
      </c>
      <c r="K14" s="51">
        <v>2483264.5</v>
      </c>
      <c r="L14" s="51">
        <v>1911804.3699999992</v>
      </c>
      <c r="M14" s="51">
        <v>1630555.9000000022</v>
      </c>
      <c r="N14" s="51">
        <v>1159799.6999999993</v>
      </c>
      <c r="O14" s="51">
        <f t="shared" ref="O14:O19" si="2">SUM(C14:N14)</f>
        <v>18141443.120000001</v>
      </c>
    </row>
    <row r="15" spans="1:15" x14ac:dyDescent="0.25">
      <c r="A15" s="31" t="s">
        <v>33</v>
      </c>
      <c r="B15" s="31" t="s">
        <v>34</v>
      </c>
      <c r="C15" s="51">
        <v>1019619.88</v>
      </c>
      <c r="D15" s="51">
        <v>949501.77999999991</v>
      </c>
      <c r="E15" s="51">
        <v>1097395.9600000002</v>
      </c>
      <c r="F15" s="51">
        <v>1018345.6000000001</v>
      </c>
      <c r="G15" s="51">
        <v>1051061.81</v>
      </c>
      <c r="H15" s="51">
        <v>1075608.1099999994</v>
      </c>
      <c r="I15" s="51">
        <v>1052465.4400000004</v>
      </c>
      <c r="J15" s="51">
        <v>1051886.6500000004</v>
      </c>
      <c r="K15" s="51">
        <v>988436.75</v>
      </c>
      <c r="L15" s="51">
        <v>1020886.0099999998</v>
      </c>
      <c r="M15" s="51">
        <v>985462.16000000015</v>
      </c>
      <c r="N15" s="51">
        <v>1056923.959999999</v>
      </c>
      <c r="O15" s="51">
        <f t="shared" si="2"/>
        <v>12367594.109999999</v>
      </c>
    </row>
    <row r="16" spans="1:15" x14ac:dyDescent="0.25">
      <c r="A16" s="31" t="s">
        <v>35</v>
      </c>
      <c r="B16" s="31" t="s">
        <v>36</v>
      </c>
      <c r="C16" s="51">
        <v>7012.45</v>
      </c>
      <c r="D16" s="51">
        <v>12125.469999999998</v>
      </c>
      <c r="E16" s="51">
        <v>9258.1500000000015</v>
      </c>
      <c r="F16" s="51">
        <v>6704.82</v>
      </c>
      <c r="G16" s="51">
        <v>6479.8400000000038</v>
      </c>
      <c r="H16" s="51">
        <v>7255.2799999999988</v>
      </c>
      <c r="I16" s="51">
        <v>7801.8899999999994</v>
      </c>
      <c r="J16" s="51">
        <v>10885.749999999993</v>
      </c>
      <c r="K16" s="51">
        <v>7864.5800000000017</v>
      </c>
      <c r="L16" s="51">
        <v>11297.820000000007</v>
      </c>
      <c r="M16" s="51">
        <v>13998.449999999997</v>
      </c>
      <c r="N16" s="51">
        <v>11447.190000000002</v>
      </c>
      <c r="O16" s="51">
        <f t="shared" si="2"/>
        <v>112131.69</v>
      </c>
    </row>
    <row r="17" spans="1:15" x14ac:dyDescent="0.25">
      <c r="A17" s="31" t="s">
        <v>37</v>
      </c>
      <c r="B17" s="31" t="s">
        <v>24</v>
      </c>
      <c r="C17" s="51">
        <v>115320.48</v>
      </c>
      <c r="D17" s="51">
        <v>105598.00000000001</v>
      </c>
      <c r="E17" s="51">
        <v>164988.12999999998</v>
      </c>
      <c r="F17" s="51">
        <v>355035.88</v>
      </c>
      <c r="G17" s="51">
        <v>188855.12</v>
      </c>
      <c r="H17" s="51">
        <v>347447.78999999992</v>
      </c>
      <c r="I17" s="51">
        <v>131074.37000000011</v>
      </c>
      <c r="J17" s="51">
        <v>224999.86999999988</v>
      </c>
      <c r="K17" s="51">
        <v>263104.60000000009</v>
      </c>
      <c r="L17" s="51">
        <v>249731.01</v>
      </c>
      <c r="M17" s="51">
        <v>184206.5</v>
      </c>
      <c r="N17" s="51">
        <v>164928.81999999983</v>
      </c>
      <c r="O17" s="51">
        <f t="shared" si="2"/>
        <v>2495290.5699999998</v>
      </c>
    </row>
    <row r="18" spans="1:15" x14ac:dyDescent="0.25">
      <c r="A18" s="31" t="s">
        <v>38</v>
      </c>
      <c r="B18" s="31" t="s">
        <v>28</v>
      </c>
      <c r="C18" s="51">
        <v>138218.82</v>
      </c>
      <c r="D18" s="51">
        <v>186181.27999999997</v>
      </c>
      <c r="E18" s="51">
        <v>197138.12</v>
      </c>
      <c r="F18" s="51">
        <v>174496.64000000001</v>
      </c>
      <c r="G18" s="51">
        <v>189049.88</v>
      </c>
      <c r="H18" s="51">
        <v>200585.80000000005</v>
      </c>
      <c r="I18" s="51">
        <v>184135.34999999986</v>
      </c>
      <c r="J18" s="51">
        <v>248635.6100000001</v>
      </c>
      <c r="K18" s="51">
        <v>187900.24</v>
      </c>
      <c r="L18" s="51">
        <v>193780.97999999998</v>
      </c>
      <c r="M18" s="51">
        <v>229701.90999999992</v>
      </c>
      <c r="N18" s="51">
        <v>163430.43999999994</v>
      </c>
      <c r="O18" s="51">
        <f t="shared" si="2"/>
        <v>2293255.0699999998</v>
      </c>
    </row>
    <row r="19" spans="1:15" x14ac:dyDescent="0.25">
      <c r="A19" s="31" t="s">
        <v>39</v>
      </c>
      <c r="B19" s="31" t="s">
        <v>40</v>
      </c>
      <c r="C19" s="51">
        <v>0</v>
      </c>
      <c r="D19" s="51">
        <v>0</v>
      </c>
      <c r="E19" s="51">
        <v>0</v>
      </c>
      <c r="F19" s="51">
        <v>0</v>
      </c>
      <c r="G19" s="51">
        <v>0</v>
      </c>
      <c r="H19" s="51">
        <v>0</v>
      </c>
      <c r="I19" s="51">
        <v>0</v>
      </c>
      <c r="J19" s="51">
        <v>6197226.0300000003</v>
      </c>
      <c r="K19" s="51">
        <v>0</v>
      </c>
      <c r="L19" s="51">
        <v>0</v>
      </c>
      <c r="M19" s="51">
        <v>0</v>
      </c>
      <c r="N19" s="51">
        <v>0</v>
      </c>
      <c r="O19" s="51">
        <f t="shared" si="2"/>
        <v>6197226.0300000003</v>
      </c>
    </row>
    <row r="20" spans="1:15" x14ac:dyDescent="0.25">
      <c r="A20" s="112" t="s">
        <v>13</v>
      </c>
      <c r="B20" s="112"/>
      <c r="C20" s="53">
        <f t="shared" ref="C20:O20" si="3">SUM(C14:C19)</f>
        <v>2079995.45</v>
      </c>
      <c r="D20" s="53">
        <f t="shared" si="3"/>
        <v>2444849.9699999997</v>
      </c>
      <c r="E20" s="53">
        <f t="shared" si="3"/>
        <v>2395634.87</v>
      </c>
      <c r="F20" s="53">
        <f t="shared" si="3"/>
        <v>2655491.11</v>
      </c>
      <c r="G20" s="53">
        <f t="shared" si="3"/>
        <v>2620857.5599999996</v>
      </c>
      <c r="H20" s="53">
        <f t="shared" si="3"/>
        <v>3434546.1799999997</v>
      </c>
      <c r="I20" s="53">
        <f t="shared" si="3"/>
        <v>3506219.5600000015</v>
      </c>
      <c r="J20" s="53">
        <f t="shared" si="3"/>
        <v>9550820</v>
      </c>
      <c r="K20" s="53">
        <f t="shared" si="3"/>
        <v>3930570.67</v>
      </c>
      <c r="L20" s="53">
        <f t="shared" si="3"/>
        <v>3387500.189999999</v>
      </c>
      <c r="M20" s="53">
        <f t="shared" si="3"/>
        <v>3043924.9200000027</v>
      </c>
      <c r="N20" s="53">
        <f t="shared" si="3"/>
        <v>2556530.109999998</v>
      </c>
      <c r="O20" s="53">
        <f t="shared" si="3"/>
        <v>41606940.590000004</v>
      </c>
    </row>
    <row r="21" spans="1:15" ht="6.75" customHeight="1" x14ac:dyDescent="0.25">
      <c r="O21" s="1"/>
    </row>
    <row r="22" spans="1:15" x14ac:dyDescent="0.25">
      <c r="A22" s="109" t="s">
        <v>41</v>
      </c>
      <c r="B22" s="110"/>
      <c r="C22" s="28">
        <v>43101</v>
      </c>
      <c r="D22" s="28">
        <v>43132</v>
      </c>
      <c r="E22" s="28">
        <v>43160</v>
      </c>
      <c r="F22" s="28">
        <v>43191</v>
      </c>
      <c r="G22" s="28">
        <v>43221</v>
      </c>
      <c r="H22" s="28">
        <v>43252</v>
      </c>
      <c r="I22" s="28">
        <v>43282</v>
      </c>
      <c r="J22" s="28">
        <v>43313</v>
      </c>
      <c r="K22" s="28">
        <v>43344</v>
      </c>
      <c r="L22" s="28">
        <v>43374</v>
      </c>
      <c r="M22" s="28">
        <v>43405</v>
      </c>
      <c r="N22" s="28">
        <v>43435</v>
      </c>
      <c r="O22" s="29" t="s">
        <v>13</v>
      </c>
    </row>
    <row r="23" spans="1:15" x14ac:dyDescent="0.25">
      <c r="A23" s="31" t="s">
        <v>42</v>
      </c>
      <c r="B23" s="31" t="s">
        <v>43</v>
      </c>
      <c r="C23" s="51">
        <v>0</v>
      </c>
      <c r="D23" s="51">
        <v>0</v>
      </c>
      <c r="E23" s="51">
        <v>0</v>
      </c>
      <c r="F23" s="51">
        <v>0</v>
      </c>
      <c r="G23" s="51">
        <v>0</v>
      </c>
      <c r="H23" s="51">
        <v>0</v>
      </c>
      <c r="I23" s="51">
        <v>0</v>
      </c>
      <c r="J23" s="51">
        <v>0</v>
      </c>
      <c r="K23" s="51">
        <v>0</v>
      </c>
      <c r="L23" s="51">
        <v>0</v>
      </c>
      <c r="M23" s="51">
        <v>0</v>
      </c>
      <c r="N23" s="51">
        <v>0</v>
      </c>
      <c r="O23" s="51">
        <f t="shared" ref="O23:O32" si="4">SUM(C23:N23)</f>
        <v>0</v>
      </c>
    </row>
    <row r="24" spans="1:15" x14ac:dyDescent="0.25">
      <c r="A24" s="31" t="s">
        <v>44</v>
      </c>
      <c r="B24" s="31" t="s">
        <v>45</v>
      </c>
      <c r="C24" s="51">
        <v>0</v>
      </c>
      <c r="D24" s="51">
        <v>0</v>
      </c>
      <c r="E24" s="51">
        <v>0</v>
      </c>
      <c r="F24" s="51">
        <v>0</v>
      </c>
      <c r="G24" s="51">
        <v>0</v>
      </c>
      <c r="H24" s="51">
        <v>0</v>
      </c>
      <c r="I24" s="51">
        <v>0</v>
      </c>
      <c r="J24" s="51">
        <v>0</v>
      </c>
      <c r="K24" s="51">
        <v>0</v>
      </c>
      <c r="L24" s="51">
        <v>0</v>
      </c>
      <c r="M24" s="51">
        <v>0</v>
      </c>
      <c r="N24" s="51">
        <v>0</v>
      </c>
      <c r="O24" s="51">
        <f t="shared" si="4"/>
        <v>0</v>
      </c>
    </row>
    <row r="25" spans="1:15" x14ac:dyDescent="0.25">
      <c r="A25" s="31" t="s">
        <v>46</v>
      </c>
      <c r="B25" s="31" t="s">
        <v>47</v>
      </c>
      <c r="C25" s="51">
        <v>0</v>
      </c>
      <c r="D25" s="51">
        <v>0</v>
      </c>
      <c r="E25" s="51">
        <v>0</v>
      </c>
      <c r="F25" s="51">
        <v>0</v>
      </c>
      <c r="G25" s="51">
        <v>0</v>
      </c>
      <c r="H25" s="51">
        <v>0</v>
      </c>
      <c r="I25" s="51">
        <v>0</v>
      </c>
      <c r="J25" s="51">
        <v>0</v>
      </c>
      <c r="K25" s="51">
        <v>0</v>
      </c>
      <c r="L25" s="51">
        <v>0</v>
      </c>
      <c r="M25" s="51">
        <v>0</v>
      </c>
      <c r="N25" s="51">
        <v>0</v>
      </c>
      <c r="O25" s="51">
        <f t="shared" si="4"/>
        <v>0</v>
      </c>
    </row>
    <row r="26" spans="1:15" x14ac:dyDescent="0.25">
      <c r="A26" s="31" t="s">
        <v>48</v>
      </c>
      <c r="B26" s="31" t="s">
        <v>49</v>
      </c>
      <c r="C26" s="51">
        <v>1357596</v>
      </c>
      <c r="D26" s="51">
        <v>1337864.7000000002</v>
      </c>
      <c r="E26" s="51">
        <v>1257043.48</v>
      </c>
      <c r="F26" s="51">
        <v>1247547.8399999994</v>
      </c>
      <c r="G26" s="51">
        <v>1322442.6600000001</v>
      </c>
      <c r="H26" s="51">
        <v>1504949.6000000006</v>
      </c>
      <c r="I26" s="51">
        <v>1395486.3399999989</v>
      </c>
      <c r="J26" s="51">
        <v>1403297.2800000012</v>
      </c>
      <c r="K26" s="51">
        <v>1444835.6999999993</v>
      </c>
      <c r="L26" s="51">
        <v>1390609.2200000007</v>
      </c>
      <c r="M26" s="51">
        <v>1432407.9000000004</v>
      </c>
      <c r="N26" s="51">
        <v>1420730.08</v>
      </c>
      <c r="O26" s="51">
        <f t="shared" si="4"/>
        <v>16514810.800000001</v>
      </c>
    </row>
    <row r="27" spans="1:15" x14ac:dyDescent="0.25">
      <c r="A27" s="31" t="s">
        <v>50</v>
      </c>
      <c r="B27" s="31" t="s">
        <v>51</v>
      </c>
      <c r="C27" s="51">
        <v>8896.68</v>
      </c>
      <c r="D27" s="51">
        <v>4168.6900000000005</v>
      </c>
      <c r="E27" s="51">
        <v>4757.26</v>
      </c>
      <c r="F27" s="51">
        <v>3208.0299999999988</v>
      </c>
      <c r="G27" s="51">
        <v>3176.2400000000016</v>
      </c>
      <c r="H27" s="51">
        <v>2899.0699999999997</v>
      </c>
      <c r="I27" s="51">
        <v>4795.119999999999</v>
      </c>
      <c r="J27" s="51">
        <v>3175.5799999999981</v>
      </c>
      <c r="K27" s="51">
        <v>4123.1399999999994</v>
      </c>
      <c r="L27" s="51">
        <v>3459.4700000000012</v>
      </c>
      <c r="M27" s="51">
        <v>4583.0200000000041</v>
      </c>
      <c r="N27" s="51">
        <v>3715.489999999998</v>
      </c>
      <c r="O27" s="51">
        <f t="shared" si="4"/>
        <v>50957.79</v>
      </c>
    </row>
    <row r="28" spans="1:15" x14ac:dyDescent="0.25">
      <c r="A28" s="31" t="s">
        <v>52</v>
      </c>
      <c r="B28" s="31" t="s">
        <v>53</v>
      </c>
      <c r="C28" s="51">
        <v>25</v>
      </c>
      <c r="D28" s="51">
        <v>0</v>
      </c>
      <c r="E28" s="51">
        <v>0</v>
      </c>
      <c r="F28" s="51">
        <v>0</v>
      </c>
      <c r="G28" s="51">
        <v>0</v>
      </c>
      <c r="H28" s="51">
        <v>0</v>
      </c>
      <c r="I28" s="51">
        <v>0</v>
      </c>
      <c r="J28" s="51">
        <v>0</v>
      </c>
      <c r="K28" s="51">
        <v>15</v>
      </c>
      <c r="L28" s="51">
        <v>0</v>
      </c>
      <c r="M28" s="51">
        <v>0</v>
      </c>
      <c r="N28" s="51">
        <v>0</v>
      </c>
      <c r="O28" s="51">
        <f t="shared" si="4"/>
        <v>40</v>
      </c>
    </row>
    <row r="29" spans="1:15" x14ac:dyDescent="0.25">
      <c r="A29" s="31" t="s">
        <v>54</v>
      </c>
      <c r="B29" s="31" t="s">
        <v>55</v>
      </c>
      <c r="C29" s="51">
        <v>383.07</v>
      </c>
      <c r="D29" s="51">
        <v>60031.44</v>
      </c>
      <c r="E29" s="51">
        <v>10294.120000000003</v>
      </c>
      <c r="F29" s="51">
        <v>18981.549999999988</v>
      </c>
      <c r="G29" s="51">
        <v>1528.6100000000006</v>
      </c>
      <c r="H29" s="51">
        <v>607.19000000000233</v>
      </c>
      <c r="I29" s="51">
        <v>77823.009999999995</v>
      </c>
      <c r="J29" s="51">
        <v>5258.9500000000116</v>
      </c>
      <c r="K29" s="51">
        <v>0</v>
      </c>
      <c r="L29" s="51">
        <v>70.459999999991851</v>
      </c>
      <c r="M29" s="51">
        <v>15874.770000000019</v>
      </c>
      <c r="N29" s="51">
        <v>260.37999999997555</v>
      </c>
      <c r="O29" s="51">
        <f t="shared" si="4"/>
        <v>191113.55</v>
      </c>
    </row>
    <row r="30" spans="1:15" x14ac:dyDescent="0.25">
      <c r="A30" s="31" t="s">
        <v>56</v>
      </c>
      <c r="B30" s="31" t="s">
        <v>57</v>
      </c>
      <c r="C30" s="51">
        <v>49400.72</v>
      </c>
      <c r="D30" s="51">
        <v>36681.56</v>
      </c>
      <c r="E30" s="51">
        <v>42789.119999999995</v>
      </c>
      <c r="F30" s="51">
        <v>42789.119999999995</v>
      </c>
      <c r="G30" s="51">
        <v>42789.120000000024</v>
      </c>
      <c r="H30" s="51">
        <v>42789.119999999995</v>
      </c>
      <c r="I30" s="51">
        <v>42789.119999999995</v>
      </c>
      <c r="J30" s="51">
        <v>48776.919999999984</v>
      </c>
      <c r="K30" s="51">
        <v>18367.410000000033</v>
      </c>
      <c r="L30" s="51">
        <v>18367.409999999974</v>
      </c>
      <c r="M30" s="51">
        <v>18367.410000000033</v>
      </c>
      <c r="N30" s="51">
        <v>66971.31</v>
      </c>
      <c r="O30" s="51">
        <f t="shared" si="4"/>
        <v>470878.34</v>
      </c>
    </row>
    <row r="31" spans="1:15" x14ac:dyDescent="0.25">
      <c r="A31" s="31" t="s">
        <v>58</v>
      </c>
      <c r="B31" s="31" t="s">
        <v>59</v>
      </c>
      <c r="C31" s="51">
        <v>350000</v>
      </c>
      <c r="D31" s="51">
        <v>350000</v>
      </c>
      <c r="E31" s="51">
        <v>350000</v>
      </c>
      <c r="F31" s="51">
        <v>350000</v>
      </c>
      <c r="G31" s="51">
        <v>350000</v>
      </c>
      <c r="H31" s="51">
        <v>350000</v>
      </c>
      <c r="I31" s="51">
        <v>350000</v>
      </c>
      <c r="J31" s="51">
        <v>350000</v>
      </c>
      <c r="K31" s="51">
        <v>350000</v>
      </c>
      <c r="L31" s="51">
        <v>350000</v>
      </c>
      <c r="M31" s="51">
        <v>350000</v>
      </c>
      <c r="N31" s="51">
        <v>350000</v>
      </c>
      <c r="O31" s="51">
        <f t="shared" si="4"/>
        <v>4200000</v>
      </c>
    </row>
    <row r="32" spans="1:15" x14ac:dyDescent="0.25">
      <c r="A32" s="31" t="s">
        <v>60</v>
      </c>
      <c r="B32" s="31" t="s">
        <v>61</v>
      </c>
      <c r="C32" s="51">
        <v>2669.28</v>
      </c>
      <c r="D32" s="51">
        <v>2325.2599999999998</v>
      </c>
      <c r="E32" s="51">
        <v>2658.26</v>
      </c>
      <c r="F32" s="51">
        <v>2456.8900000000003</v>
      </c>
      <c r="G32" s="51">
        <v>25074.18</v>
      </c>
      <c r="H32" s="51">
        <v>8608.1699999999983</v>
      </c>
      <c r="I32" s="51">
        <v>3415.4599999999991</v>
      </c>
      <c r="J32" s="51">
        <v>9467.9800000000032</v>
      </c>
      <c r="K32" s="51">
        <v>-42555.8</v>
      </c>
      <c r="L32" s="51">
        <v>54197.700000000004</v>
      </c>
      <c r="M32" s="51">
        <v>38890.959999999992</v>
      </c>
      <c r="N32" s="51">
        <v>4386.2100000000064</v>
      </c>
      <c r="O32" s="51">
        <f t="shared" si="4"/>
        <v>111594.55</v>
      </c>
    </row>
    <row r="33" spans="1:15" x14ac:dyDescent="0.25">
      <c r="A33" s="112" t="s">
        <v>13</v>
      </c>
      <c r="B33" s="112"/>
      <c r="C33" s="53">
        <f t="shared" ref="C33:O33" si="5">SUM(C23:C32)</f>
        <v>1768970.75</v>
      </c>
      <c r="D33" s="53">
        <f t="shared" si="5"/>
        <v>1791071.6500000001</v>
      </c>
      <c r="E33" s="53">
        <f t="shared" si="5"/>
        <v>1667542.24</v>
      </c>
      <c r="F33" s="53">
        <f t="shared" si="5"/>
        <v>1664983.4299999995</v>
      </c>
      <c r="G33" s="53">
        <f t="shared" si="5"/>
        <v>1745010.8100000003</v>
      </c>
      <c r="H33" s="53">
        <f t="shared" si="5"/>
        <v>1909853.1500000004</v>
      </c>
      <c r="I33" s="53">
        <f t="shared" si="5"/>
        <v>1874309.0499999989</v>
      </c>
      <c r="J33" s="53">
        <f t="shared" si="5"/>
        <v>1819976.7100000011</v>
      </c>
      <c r="K33" s="53">
        <f t="shared" si="5"/>
        <v>1774785.449999999</v>
      </c>
      <c r="L33" s="53">
        <f t="shared" si="5"/>
        <v>1816704.2600000005</v>
      </c>
      <c r="M33" s="53">
        <f t="shared" si="5"/>
        <v>1860124.0600000005</v>
      </c>
      <c r="N33" s="53">
        <f t="shared" si="5"/>
        <v>1846063.47</v>
      </c>
      <c r="O33" s="53">
        <f t="shared" si="5"/>
        <v>21539395.030000001</v>
      </c>
    </row>
    <row r="34" spans="1:15" ht="6.75" customHeight="1" x14ac:dyDescent="0.25">
      <c r="O34" s="1"/>
    </row>
    <row r="35" spans="1:15" x14ac:dyDescent="0.25">
      <c r="A35" s="109" t="s">
        <v>62</v>
      </c>
      <c r="B35" s="110"/>
      <c r="C35" s="28">
        <v>43101</v>
      </c>
      <c r="D35" s="28">
        <v>43132</v>
      </c>
      <c r="E35" s="28">
        <v>43160</v>
      </c>
      <c r="F35" s="28">
        <v>43191</v>
      </c>
      <c r="G35" s="28">
        <v>43221</v>
      </c>
      <c r="H35" s="28">
        <v>43252</v>
      </c>
      <c r="I35" s="28">
        <v>43282</v>
      </c>
      <c r="J35" s="28">
        <v>43313</v>
      </c>
      <c r="K35" s="28">
        <v>43344</v>
      </c>
      <c r="L35" s="28">
        <v>43374</v>
      </c>
      <c r="M35" s="28">
        <v>43405</v>
      </c>
      <c r="N35" s="28">
        <v>43435</v>
      </c>
      <c r="O35" s="29" t="s">
        <v>13</v>
      </c>
    </row>
    <row r="36" spans="1:15" x14ac:dyDescent="0.25">
      <c r="A36" s="31" t="s">
        <v>63</v>
      </c>
      <c r="B36" s="31" t="s">
        <v>64</v>
      </c>
      <c r="C36" s="51">
        <v>1586423.91</v>
      </c>
      <c r="D36" s="51">
        <v>736191.90000000014</v>
      </c>
      <c r="E36" s="51">
        <v>604254.48</v>
      </c>
      <c r="F36" s="51">
        <v>685799.14999999991</v>
      </c>
      <c r="G36" s="51">
        <v>1316248.6099999999</v>
      </c>
      <c r="H36" s="51">
        <v>2468914.5200000005</v>
      </c>
      <c r="I36" s="51">
        <v>795086.62999999989</v>
      </c>
      <c r="J36" s="51">
        <v>1266185.2600000007</v>
      </c>
      <c r="K36" s="51">
        <v>733570.29999999888</v>
      </c>
      <c r="L36" s="51">
        <v>2483945.2200000007</v>
      </c>
      <c r="M36" s="51">
        <v>2322649.9499999993</v>
      </c>
      <c r="N36" s="51">
        <v>1731765.5600000005</v>
      </c>
      <c r="O36" s="51">
        <f>SUM(C36:N36)</f>
        <v>16731035.49</v>
      </c>
    </row>
    <row r="37" spans="1:15" x14ac:dyDescent="0.25">
      <c r="A37" s="31" t="s">
        <v>65</v>
      </c>
      <c r="B37" s="31" t="s">
        <v>66</v>
      </c>
      <c r="C37" s="51">
        <v>38473.599999999999</v>
      </c>
      <c r="D37" s="51">
        <v>0</v>
      </c>
      <c r="E37" s="51">
        <v>36671.96</v>
      </c>
      <c r="F37" s="51">
        <v>0</v>
      </c>
      <c r="G37" s="51">
        <v>13070.529999999999</v>
      </c>
      <c r="H37" s="51">
        <v>0</v>
      </c>
      <c r="I37" s="51">
        <v>0</v>
      </c>
      <c r="J37" s="51">
        <v>144455.67000000001</v>
      </c>
      <c r="K37" s="51">
        <v>0</v>
      </c>
      <c r="L37" s="51">
        <v>0</v>
      </c>
      <c r="M37" s="51">
        <v>0</v>
      </c>
      <c r="N37" s="51">
        <v>14430.709999999992</v>
      </c>
      <c r="O37" s="51">
        <f>SUM(C37:N37)</f>
        <v>247102.47</v>
      </c>
    </row>
    <row r="38" spans="1:15" x14ac:dyDescent="0.25">
      <c r="A38" s="31" t="s">
        <v>67</v>
      </c>
      <c r="B38" s="31" t="s">
        <v>68</v>
      </c>
      <c r="C38" s="51">
        <v>0</v>
      </c>
      <c r="D38" s="51">
        <v>0</v>
      </c>
      <c r="E38" s="51">
        <v>0</v>
      </c>
      <c r="F38" s="51">
        <v>0</v>
      </c>
      <c r="G38" s="51">
        <v>0</v>
      </c>
      <c r="H38" s="51">
        <v>0</v>
      </c>
      <c r="I38" s="51">
        <v>0</v>
      </c>
      <c r="J38" s="51">
        <v>0</v>
      </c>
      <c r="K38" s="51">
        <v>0</v>
      </c>
      <c r="L38" s="51">
        <v>0</v>
      </c>
      <c r="M38" s="51">
        <v>0</v>
      </c>
      <c r="N38" s="51">
        <v>0</v>
      </c>
      <c r="O38" s="51">
        <f>SUM(C38:N38)</f>
        <v>0</v>
      </c>
    </row>
    <row r="39" spans="1:15" x14ac:dyDescent="0.25">
      <c r="A39" s="31" t="s">
        <v>69</v>
      </c>
      <c r="B39" s="31" t="s">
        <v>70</v>
      </c>
      <c r="C39" s="51">
        <v>0</v>
      </c>
      <c r="D39" s="51">
        <v>0</v>
      </c>
      <c r="E39" s="51">
        <v>0</v>
      </c>
      <c r="F39" s="51">
        <v>0</v>
      </c>
      <c r="G39" s="51">
        <v>0</v>
      </c>
      <c r="H39" s="51">
        <v>0</v>
      </c>
      <c r="I39" s="51">
        <v>0</v>
      </c>
      <c r="J39" s="51">
        <v>0</v>
      </c>
      <c r="K39" s="51">
        <v>0</v>
      </c>
      <c r="L39" s="51">
        <v>0</v>
      </c>
      <c r="M39" s="51">
        <v>0</v>
      </c>
      <c r="N39" s="51">
        <v>0</v>
      </c>
      <c r="O39" s="51">
        <f>SUM(C39:N39)</f>
        <v>0</v>
      </c>
    </row>
    <row r="40" spans="1:15" x14ac:dyDescent="0.25">
      <c r="A40" s="31" t="s">
        <v>71</v>
      </c>
      <c r="B40" s="31" t="s">
        <v>72</v>
      </c>
      <c r="C40" s="51">
        <v>0</v>
      </c>
      <c r="D40" s="51">
        <v>0</v>
      </c>
      <c r="E40" s="51">
        <v>0</v>
      </c>
      <c r="F40" s="51">
        <v>0</v>
      </c>
      <c r="G40" s="51">
        <v>0</v>
      </c>
      <c r="H40" s="51">
        <v>0</v>
      </c>
      <c r="I40" s="51">
        <v>0</v>
      </c>
      <c r="J40" s="51">
        <v>0</v>
      </c>
      <c r="K40" s="51">
        <v>0</v>
      </c>
      <c r="L40" s="51">
        <v>0</v>
      </c>
      <c r="M40" s="51">
        <v>0</v>
      </c>
      <c r="N40" s="51">
        <v>3428189.4</v>
      </c>
      <c r="O40" s="51">
        <f>SUM(C40:N40)</f>
        <v>3428189.4</v>
      </c>
    </row>
    <row r="41" spans="1:15" x14ac:dyDescent="0.25">
      <c r="A41" s="112" t="s">
        <v>13</v>
      </c>
      <c r="B41" s="112"/>
      <c r="C41" s="53">
        <f t="shared" ref="C41:O41" si="6">SUM(C36:C40)</f>
        <v>1624897.51</v>
      </c>
      <c r="D41" s="53">
        <f t="shared" si="6"/>
        <v>736191.90000000014</v>
      </c>
      <c r="E41" s="53">
        <f t="shared" si="6"/>
        <v>640926.43999999994</v>
      </c>
      <c r="F41" s="53">
        <f t="shared" si="6"/>
        <v>685799.14999999991</v>
      </c>
      <c r="G41" s="53">
        <f t="shared" si="6"/>
        <v>1329319.1399999999</v>
      </c>
      <c r="H41" s="53">
        <f t="shared" si="6"/>
        <v>2468914.5200000005</v>
      </c>
      <c r="I41" s="53">
        <f t="shared" si="6"/>
        <v>795086.62999999989</v>
      </c>
      <c r="J41" s="53">
        <f t="shared" si="6"/>
        <v>1410640.9300000006</v>
      </c>
      <c r="K41" s="53">
        <f t="shared" si="6"/>
        <v>733570.29999999888</v>
      </c>
      <c r="L41" s="53">
        <f t="shared" si="6"/>
        <v>2483945.2200000007</v>
      </c>
      <c r="M41" s="53">
        <f t="shared" si="6"/>
        <v>2322649.9499999993</v>
      </c>
      <c r="N41" s="53">
        <f t="shared" si="6"/>
        <v>5174385.67</v>
      </c>
      <c r="O41" s="53">
        <f t="shared" si="6"/>
        <v>20406327.359999999</v>
      </c>
    </row>
    <row r="42" spans="1:15" ht="9" customHeight="1" x14ac:dyDescent="0.25"/>
    <row r="43" spans="1:15" x14ac:dyDescent="0.25">
      <c r="A43" s="49" t="s">
        <v>95</v>
      </c>
      <c r="C43" s="50">
        <f>C3+C5+C6+C7+C9+C14+C16+C17+C18+C23+C24+C25+C26+C27+C28+C29+C30+C31+C32</f>
        <v>6609758.0700000012</v>
      </c>
      <c r="D43" s="50">
        <f t="shared" ref="D43:O43" si="7">D3+D5+D6+D7+D9+D14+D16+D17+D18+D23+D24+D25+D26+D27+D28+D29+D30+D31+D32</f>
        <v>7345799.1300000008</v>
      </c>
      <c r="E43" s="50">
        <f t="shared" si="7"/>
        <v>7080167.1499999985</v>
      </c>
      <c r="F43" s="50">
        <f t="shared" si="7"/>
        <v>7479001.6399999987</v>
      </c>
      <c r="G43" s="50">
        <f t="shared" si="7"/>
        <v>7683601.3500000015</v>
      </c>
      <c r="H43" s="50">
        <f t="shared" si="7"/>
        <v>8558880.040000001</v>
      </c>
      <c r="I43" s="50">
        <f t="shared" si="7"/>
        <v>8513264.1000000015</v>
      </c>
      <c r="J43" s="50">
        <f t="shared" si="7"/>
        <v>8729865.7800000031</v>
      </c>
      <c r="K43" s="50">
        <f t="shared" si="7"/>
        <v>9631305.1599999983</v>
      </c>
      <c r="L43" s="50">
        <f t="shared" si="7"/>
        <v>8685177.5999999996</v>
      </c>
      <c r="M43" s="50">
        <f t="shared" si="7"/>
        <v>7808967.1400000034</v>
      </c>
      <c r="N43" s="50">
        <f t="shared" si="7"/>
        <v>7533039.6199999982</v>
      </c>
      <c r="O43" s="50">
        <f t="shared" si="7"/>
        <v>95658826.779999986</v>
      </c>
    </row>
    <row r="44" spans="1:15" x14ac:dyDescent="0.25">
      <c r="A44" s="1" t="s">
        <v>97</v>
      </c>
    </row>
    <row r="45" spans="1:15" x14ac:dyDescent="0.25">
      <c r="O45" s="33"/>
    </row>
  </sheetData>
  <mergeCells count="8">
    <mergeCell ref="A35:B35"/>
    <mergeCell ref="A41:B41"/>
    <mergeCell ref="A2:B2"/>
    <mergeCell ref="A11:B11"/>
    <mergeCell ref="A13:B13"/>
    <mergeCell ref="A20:B20"/>
    <mergeCell ref="A22:B22"/>
    <mergeCell ref="A33:B33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45"/>
  <sheetViews>
    <sheetView topLeftCell="A33" workbookViewId="0">
      <selection activeCell="A44" sqref="A44"/>
    </sheetView>
  </sheetViews>
  <sheetFormatPr defaultRowHeight="15" x14ac:dyDescent="0.25"/>
  <cols>
    <col min="1" max="1" width="8" style="2" bestFit="1" customWidth="1"/>
    <col min="2" max="2" width="45" style="2" bestFit="1" customWidth="1"/>
    <col min="3" max="14" width="14.28515625" style="2" customWidth="1"/>
    <col min="15" max="15" width="15.28515625" style="2" bestFit="1" customWidth="1"/>
    <col min="16" max="16384" width="9.140625" style="2"/>
  </cols>
  <sheetData>
    <row r="1" spans="1:15" x14ac:dyDescent="0.25">
      <c r="A1" s="1" t="s">
        <v>84</v>
      </c>
    </row>
    <row r="2" spans="1:15" x14ac:dyDescent="0.25">
      <c r="A2" s="109" t="s">
        <v>14</v>
      </c>
      <c r="B2" s="110"/>
      <c r="C2" s="28">
        <v>43466</v>
      </c>
      <c r="D2" s="28">
        <v>43497</v>
      </c>
      <c r="E2" s="28">
        <v>43525</v>
      </c>
      <c r="F2" s="28">
        <v>43556</v>
      </c>
      <c r="G2" s="28">
        <v>43586</v>
      </c>
      <c r="H2" s="28">
        <v>43617</v>
      </c>
      <c r="I2" s="28">
        <v>43647</v>
      </c>
      <c r="J2" s="28">
        <v>43678</v>
      </c>
      <c r="K2" s="28">
        <v>43709</v>
      </c>
      <c r="L2" s="28">
        <v>43739</v>
      </c>
      <c r="M2" s="28">
        <v>43770</v>
      </c>
      <c r="N2" s="28">
        <v>43800</v>
      </c>
      <c r="O2" s="29" t="s">
        <v>13</v>
      </c>
    </row>
    <row r="3" spans="1:15" x14ac:dyDescent="0.25">
      <c r="A3" s="31" t="s">
        <v>15</v>
      </c>
      <c r="B3" s="31" t="s">
        <v>16</v>
      </c>
      <c r="C3" s="51">
        <v>1606444.05</v>
      </c>
      <c r="D3" s="51">
        <v>1625426.53</v>
      </c>
      <c r="E3" s="51">
        <v>1777251.5499999998</v>
      </c>
      <c r="F3" s="51">
        <v>1634451.6500000004</v>
      </c>
      <c r="G3" s="51">
        <v>1902899.9799999995</v>
      </c>
      <c r="H3" s="51">
        <v>1710495.2300000004</v>
      </c>
      <c r="I3" s="51">
        <v>1752205.42</v>
      </c>
      <c r="J3" s="51">
        <v>1860950.1899999995</v>
      </c>
      <c r="K3" s="51">
        <v>1946290.5300000012</v>
      </c>
      <c r="L3" s="51">
        <v>1906301.08</v>
      </c>
      <c r="M3" s="51">
        <v>1834734.9499999993</v>
      </c>
      <c r="N3" s="51">
        <v>1828573.6799999997</v>
      </c>
      <c r="O3" s="51">
        <f>SUM(C3:N3)</f>
        <v>21386024.84</v>
      </c>
    </row>
    <row r="4" spans="1:15" x14ac:dyDescent="0.25">
      <c r="A4" s="31" t="s">
        <v>17</v>
      </c>
      <c r="B4" s="31" t="s">
        <v>18</v>
      </c>
      <c r="C4" s="51">
        <v>2061467.94</v>
      </c>
      <c r="D4" s="51">
        <v>2096601.9</v>
      </c>
      <c r="E4" s="51">
        <v>2239642.1500000004</v>
      </c>
      <c r="F4" s="51">
        <v>2160691.34</v>
      </c>
      <c r="G4" s="51">
        <v>2149676.58</v>
      </c>
      <c r="H4" s="51">
        <v>2011855.7400000002</v>
      </c>
      <c r="I4" s="51">
        <v>2225841.8200000003</v>
      </c>
      <c r="J4" s="51">
        <v>2142749.8499999996</v>
      </c>
      <c r="K4" s="51">
        <v>2180501.5399999991</v>
      </c>
      <c r="L4" s="51">
        <v>2250428.0199999996</v>
      </c>
      <c r="M4" s="51">
        <v>2204534.2100000009</v>
      </c>
      <c r="N4" s="51">
        <v>2428156.2399999984</v>
      </c>
      <c r="O4" s="51">
        <f t="shared" ref="O4:O10" si="0">SUM(C4:N4)</f>
        <v>26152147.329999998</v>
      </c>
    </row>
    <row r="5" spans="1:15" x14ac:dyDescent="0.25">
      <c r="A5" s="31" t="s">
        <v>19</v>
      </c>
      <c r="B5" s="31" t="s">
        <v>20</v>
      </c>
      <c r="C5" s="51">
        <v>664596.57999999996</v>
      </c>
      <c r="D5" s="51">
        <v>830559.74000000011</v>
      </c>
      <c r="E5" s="51">
        <v>775042.86999999988</v>
      </c>
      <c r="F5" s="51">
        <v>762839.98</v>
      </c>
      <c r="G5" s="51">
        <v>769354.20000000019</v>
      </c>
      <c r="H5" s="51">
        <v>792958.45000000019</v>
      </c>
      <c r="I5" s="51">
        <v>801820.71</v>
      </c>
      <c r="J5" s="51">
        <v>832160.51999999955</v>
      </c>
      <c r="K5" s="51">
        <v>807873.93000000063</v>
      </c>
      <c r="L5" s="51">
        <v>769868.1799999997</v>
      </c>
      <c r="M5" s="51">
        <v>759663.6799999997</v>
      </c>
      <c r="N5" s="51">
        <v>802014.58999999985</v>
      </c>
      <c r="O5" s="51">
        <f t="shared" si="0"/>
        <v>9368753.4299999997</v>
      </c>
    </row>
    <row r="6" spans="1:15" x14ac:dyDescent="0.25">
      <c r="A6" s="31" t="s">
        <v>21</v>
      </c>
      <c r="B6" s="31" t="s">
        <v>22</v>
      </c>
      <c r="C6" s="51">
        <v>549115.75</v>
      </c>
      <c r="D6" s="51">
        <v>671314.73</v>
      </c>
      <c r="E6" s="51">
        <v>580827.1100000001</v>
      </c>
      <c r="F6" s="51">
        <v>636779.30999999982</v>
      </c>
      <c r="G6" s="51">
        <v>639147.89999999991</v>
      </c>
      <c r="H6" s="51">
        <v>599571.70000000019</v>
      </c>
      <c r="I6" s="51">
        <v>626334.40000000037</v>
      </c>
      <c r="J6" s="51">
        <v>677044.44999999925</v>
      </c>
      <c r="K6" s="51">
        <v>764809.33000000007</v>
      </c>
      <c r="L6" s="51">
        <v>669990.60000000056</v>
      </c>
      <c r="M6" s="51">
        <v>618844.06999999937</v>
      </c>
      <c r="N6" s="51">
        <v>605639.84000000078</v>
      </c>
      <c r="O6" s="51">
        <f t="shared" si="0"/>
        <v>7639419.1900000004</v>
      </c>
    </row>
    <row r="7" spans="1:15" x14ac:dyDescent="0.25">
      <c r="A7" s="31" t="s">
        <v>23</v>
      </c>
      <c r="B7" s="31" t="s">
        <v>24</v>
      </c>
      <c r="C7" s="51">
        <v>282095.90999999997</v>
      </c>
      <c r="D7" s="51">
        <v>323727.05</v>
      </c>
      <c r="E7" s="51">
        <v>147917.60999999999</v>
      </c>
      <c r="F7" s="51">
        <v>85919.490000000107</v>
      </c>
      <c r="G7" s="51">
        <v>160604.97999999998</v>
      </c>
      <c r="H7" s="51">
        <v>202224.83000000007</v>
      </c>
      <c r="I7" s="51">
        <v>346195.18999999994</v>
      </c>
      <c r="J7" s="51">
        <v>151462.30000000005</v>
      </c>
      <c r="K7" s="51">
        <v>128195</v>
      </c>
      <c r="L7" s="51">
        <v>186803.92999999993</v>
      </c>
      <c r="M7" s="51">
        <v>218013.85000000009</v>
      </c>
      <c r="N7" s="51">
        <v>147972.54999999981</v>
      </c>
      <c r="O7" s="51">
        <f t="shared" si="0"/>
        <v>2381132.69</v>
      </c>
    </row>
    <row r="8" spans="1:15" x14ac:dyDescent="0.25">
      <c r="A8" s="31" t="s">
        <v>25</v>
      </c>
      <c r="B8" s="31" t="s">
        <v>26</v>
      </c>
      <c r="C8" s="51">
        <v>2019065.84</v>
      </c>
      <c r="D8" s="51">
        <v>2133471.6399999997</v>
      </c>
      <c r="E8" s="51">
        <v>2165229.31</v>
      </c>
      <c r="F8" s="51">
        <v>2181896.0599999996</v>
      </c>
      <c r="G8" s="51">
        <v>2335126.5099999998</v>
      </c>
      <c r="H8" s="51">
        <v>2201458.9000000004</v>
      </c>
      <c r="I8" s="51">
        <v>2321108.6300000008</v>
      </c>
      <c r="J8" s="51">
        <v>2284873.9199999981</v>
      </c>
      <c r="K8" s="51">
        <v>2127711.700000003</v>
      </c>
      <c r="L8" s="51">
        <v>2140092.5999999978</v>
      </c>
      <c r="M8" s="51">
        <v>2135636.2899999991</v>
      </c>
      <c r="N8" s="51">
        <v>2148084.9600000009</v>
      </c>
      <c r="O8" s="51">
        <f t="shared" si="0"/>
        <v>26193756.359999996</v>
      </c>
    </row>
    <row r="9" spans="1:15" x14ac:dyDescent="0.25">
      <c r="A9" s="31" t="s">
        <v>27</v>
      </c>
      <c r="B9" s="31" t="s">
        <v>28</v>
      </c>
      <c r="C9" s="51">
        <v>1105642.94</v>
      </c>
      <c r="D9" s="51">
        <v>1083845.1800000002</v>
      </c>
      <c r="E9" s="51">
        <v>1066805.4299999997</v>
      </c>
      <c r="F9" s="51">
        <v>1180128.8399999999</v>
      </c>
      <c r="G9" s="51">
        <v>1167648.8100000005</v>
      </c>
      <c r="H9" s="51">
        <v>1087104.6299999999</v>
      </c>
      <c r="I9" s="51">
        <v>1213890.1200000001</v>
      </c>
      <c r="J9" s="51">
        <v>1026301.4899999993</v>
      </c>
      <c r="K9" s="51">
        <v>1139322.42</v>
      </c>
      <c r="L9" s="51">
        <v>1093191.42</v>
      </c>
      <c r="M9" s="51">
        <v>1056028.3200000003</v>
      </c>
      <c r="N9" s="51">
        <v>1124571.92</v>
      </c>
      <c r="O9" s="51">
        <f t="shared" si="0"/>
        <v>13344481.52</v>
      </c>
    </row>
    <row r="10" spans="1:15" x14ac:dyDescent="0.25">
      <c r="A10" s="31" t="s">
        <v>29</v>
      </c>
      <c r="B10" s="31" t="s">
        <v>30</v>
      </c>
      <c r="C10" s="51">
        <v>-18540.59</v>
      </c>
      <c r="D10" s="51">
        <v>-15688.039999999997</v>
      </c>
      <c r="E10" s="51">
        <v>-11339.660000000003</v>
      </c>
      <c r="F10" s="51">
        <v>-12813.019999999997</v>
      </c>
      <c r="G10" s="51">
        <v>-14953.940000000002</v>
      </c>
      <c r="H10" s="51">
        <v>-14495.320000000007</v>
      </c>
      <c r="I10" s="51">
        <v>-27090.309999999998</v>
      </c>
      <c r="J10" s="51">
        <v>-15403.39</v>
      </c>
      <c r="K10" s="51">
        <v>-15717.449999999997</v>
      </c>
      <c r="L10" s="51">
        <v>-24727.130000000005</v>
      </c>
      <c r="M10" s="51">
        <v>-16627.78</v>
      </c>
      <c r="N10" s="51">
        <v>-12336.679999999993</v>
      </c>
      <c r="O10" s="51">
        <f t="shared" si="0"/>
        <v>-199733.31</v>
      </c>
    </row>
    <row r="11" spans="1:15" x14ac:dyDescent="0.25">
      <c r="A11" s="112" t="s">
        <v>13</v>
      </c>
      <c r="B11" s="112"/>
      <c r="C11" s="52">
        <f>SUM(C3:C10)</f>
        <v>8269888.4199999999</v>
      </c>
      <c r="D11" s="52">
        <f t="shared" ref="D11:O11" si="1">SUM(D3:D10)</f>
        <v>8749258.7300000004</v>
      </c>
      <c r="E11" s="52">
        <f t="shared" si="1"/>
        <v>8741376.370000001</v>
      </c>
      <c r="F11" s="52">
        <f t="shared" si="1"/>
        <v>8629893.6500000004</v>
      </c>
      <c r="G11" s="52">
        <f t="shared" si="1"/>
        <v>9109505.0200000014</v>
      </c>
      <c r="H11" s="52">
        <f t="shared" si="1"/>
        <v>8591174.1600000001</v>
      </c>
      <c r="I11" s="52">
        <f t="shared" si="1"/>
        <v>9260305.9800000023</v>
      </c>
      <c r="J11" s="52">
        <f t="shared" si="1"/>
        <v>8960139.3299999945</v>
      </c>
      <c r="K11" s="52">
        <f t="shared" si="1"/>
        <v>9078987.0000000037</v>
      </c>
      <c r="L11" s="52">
        <f t="shared" si="1"/>
        <v>8991948.6999999974</v>
      </c>
      <c r="M11" s="52">
        <f t="shared" si="1"/>
        <v>8810827.5899999999</v>
      </c>
      <c r="N11" s="52">
        <f t="shared" si="1"/>
        <v>9072677.0999999996</v>
      </c>
      <c r="O11" s="52">
        <f t="shared" si="1"/>
        <v>106265982.04999998</v>
      </c>
    </row>
    <row r="12" spans="1:15" ht="6.75" customHeight="1" x14ac:dyDescent="0.25">
      <c r="O12" s="1"/>
    </row>
    <row r="13" spans="1:15" x14ac:dyDescent="0.25">
      <c r="A13" s="109" t="s">
        <v>31</v>
      </c>
      <c r="B13" s="110"/>
      <c r="C13" s="28">
        <v>43466</v>
      </c>
      <c r="D13" s="28">
        <v>43497</v>
      </c>
      <c r="E13" s="28">
        <v>43525</v>
      </c>
      <c r="F13" s="28">
        <v>43556</v>
      </c>
      <c r="G13" s="28">
        <v>43586</v>
      </c>
      <c r="H13" s="28">
        <v>43617</v>
      </c>
      <c r="I13" s="28">
        <v>43647</v>
      </c>
      <c r="J13" s="28">
        <v>43678</v>
      </c>
      <c r="K13" s="28">
        <v>43709</v>
      </c>
      <c r="L13" s="28">
        <v>43739</v>
      </c>
      <c r="M13" s="28">
        <v>43770</v>
      </c>
      <c r="N13" s="28">
        <v>43800</v>
      </c>
      <c r="O13" s="29" t="s">
        <v>13</v>
      </c>
    </row>
    <row r="14" spans="1:15" x14ac:dyDescent="0.25">
      <c r="A14" s="31" t="s">
        <v>32</v>
      </c>
      <c r="B14" s="31" t="s">
        <v>16</v>
      </c>
      <c r="C14" s="51">
        <v>1030510.56</v>
      </c>
      <c r="D14" s="51">
        <v>766203.99</v>
      </c>
      <c r="E14" s="51">
        <v>981827.72</v>
      </c>
      <c r="F14" s="51">
        <v>1250933.3399999999</v>
      </c>
      <c r="G14" s="51">
        <v>986046.64000000013</v>
      </c>
      <c r="H14" s="51">
        <v>1414418.4800000004</v>
      </c>
      <c r="I14" s="51">
        <v>1216502.5699999994</v>
      </c>
      <c r="J14" s="51">
        <v>1972029.4400000004</v>
      </c>
      <c r="K14" s="51">
        <v>1635912.459999999</v>
      </c>
      <c r="L14" s="51">
        <v>1107498.2700000014</v>
      </c>
      <c r="M14" s="51">
        <v>1606339.5099999998</v>
      </c>
      <c r="N14" s="51">
        <v>1636976.3599999994</v>
      </c>
      <c r="O14" s="51">
        <f t="shared" ref="O14:O18" si="2">SUM(C14:N14)</f>
        <v>15605199.34</v>
      </c>
    </row>
    <row r="15" spans="1:15" x14ac:dyDescent="0.25">
      <c r="A15" s="31" t="s">
        <v>33</v>
      </c>
      <c r="B15" s="31" t="s">
        <v>34</v>
      </c>
      <c r="C15" s="51">
        <v>1070306.04</v>
      </c>
      <c r="D15" s="51">
        <v>1059199.6299999999</v>
      </c>
      <c r="E15" s="51">
        <v>1142515.8700000001</v>
      </c>
      <c r="F15" s="51">
        <v>1105479.67</v>
      </c>
      <c r="G15" s="51">
        <v>1097612.5700000003</v>
      </c>
      <c r="H15" s="51">
        <v>1053780.1799999997</v>
      </c>
      <c r="I15" s="51">
        <v>1136237.4000000004</v>
      </c>
      <c r="J15" s="51">
        <v>1099376.9400000004</v>
      </c>
      <c r="K15" s="51">
        <v>1120632.5099999998</v>
      </c>
      <c r="L15" s="51">
        <v>1161481.5299999993</v>
      </c>
      <c r="M15" s="51">
        <v>1137528.8599999994</v>
      </c>
      <c r="N15" s="51">
        <v>1243922.25</v>
      </c>
      <c r="O15" s="51">
        <f t="shared" si="2"/>
        <v>13428073.449999999</v>
      </c>
    </row>
    <row r="16" spans="1:15" x14ac:dyDescent="0.25">
      <c r="A16" s="31" t="s">
        <v>35</v>
      </c>
      <c r="B16" s="31" t="s">
        <v>36</v>
      </c>
      <c r="C16" s="51">
        <v>2848.21</v>
      </c>
      <c r="D16" s="51">
        <v>4048.92</v>
      </c>
      <c r="E16" s="51">
        <v>22324.86</v>
      </c>
      <c r="F16" s="51">
        <v>5593.9200000000019</v>
      </c>
      <c r="G16" s="51">
        <v>8958.5599999999977</v>
      </c>
      <c r="H16" s="51">
        <v>9252.43</v>
      </c>
      <c r="I16" s="51">
        <v>4816.0999999999985</v>
      </c>
      <c r="J16" s="51">
        <v>6120.510000000002</v>
      </c>
      <c r="K16" s="51">
        <v>9579.2499999999927</v>
      </c>
      <c r="L16" s="51">
        <v>8028.1500000000087</v>
      </c>
      <c r="M16" s="51">
        <v>4276.3600000000006</v>
      </c>
      <c r="N16" s="51">
        <v>8357.0699999999924</v>
      </c>
      <c r="O16" s="51">
        <f t="shared" si="2"/>
        <v>94204.34</v>
      </c>
    </row>
    <row r="17" spans="1:15" x14ac:dyDescent="0.25">
      <c r="A17" s="31" t="s">
        <v>37</v>
      </c>
      <c r="B17" s="31" t="s">
        <v>24</v>
      </c>
      <c r="C17" s="51">
        <v>319369.96000000002</v>
      </c>
      <c r="D17" s="51">
        <v>255341.32</v>
      </c>
      <c r="E17" s="51">
        <v>168995.31999999995</v>
      </c>
      <c r="F17" s="51">
        <v>340963.46000000008</v>
      </c>
      <c r="G17" s="51">
        <v>170552.01</v>
      </c>
      <c r="H17" s="51">
        <v>164991.42999999993</v>
      </c>
      <c r="I17" s="51">
        <v>176683.04000000004</v>
      </c>
      <c r="J17" s="51">
        <v>274549.82000000007</v>
      </c>
      <c r="K17" s="51">
        <v>183012.62999999989</v>
      </c>
      <c r="L17" s="51">
        <v>373937.32999999984</v>
      </c>
      <c r="M17" s="51">
        <v>262853.20000000019</v>
      </c>
      <c r="N17" s="51">
        <v>338545.35000000009</v>
      </c>
      <c r="O17" s="51">
        <f t="shared" si="2"/>
        <v>3029794.87</v>
      </c>
    </row>
    <row r="18" spans="1:15" x14ac:dyDescent="0.25">
      <c r="A18" s="31" t="s">
        <v>38</v>
      </c>
      <c r="B18" s="31" t="s">
        <v>28</v>
      </c>
      <c r="C18" s="51">
        <v>167478.99</v>
      </c>
      <c r="D18" s="51">
        <v>182482.91999999998</v>
      </c>
      <c r="E18" s="51">
        <v>187526.99000000005</v>
      </c>
      <c r="F18" s="51">
        <v>246793.75</v>
      </c>
      <c r="G18" s="51">
        <v>180335.47999999998</v>
      </c>
      <c r="H18" s="51">
        <v>220093.03999999992</v>
      </c>
      <c r="I18" s="51">
        <v>204478.71999999997</v>
      </c>
      <c r="J18" s="51">
        <v>196823.79000000004</v>
      </c>
      <c r="K18" s="51">
        <v>221185.22999999998</v>
      </c>
      <c r="L18" s="51">
        <v>286877.01</v>
      </c>
      <c r="M18" s="51">
        <v>195412.29000000004</v>
      </c>
      <c r="N18" s="51">
        <v>250098.10000000009</v>
      </c>
      <c r="O18" s="51">
        <f t="shared" si="2"/>
        <v>2539586.31</v>
      </c>
    </row>
    <row r="19" spans="1:15" x14ac:dyDescent="0.25">
      <c r="A19" s="31" t="s">
        <v>39</v>
      </c>
      <c r="B19" s="31" t="s">
        <v>40</v>
      </c>
      <c r="C19" s="51">
        <v>0</v>
      </c>
      <c r="D19" s="51">
        <v>0</v>
      </c>
      <c r="E19" s="51">
        <v>1412481.63</v>
      </c>
      <c r="F19" s="51">
        <v>0</v>
      </c>
      <c r="G19" s="51">
        <v>0</v>
      </c>
      <c r="H19" s="51">
        <v>0</v>
      </c>
      <c r="I19" s="51">
        <v>0</v>
      </c>
      <c r="J19" s="51">
        <v>0</v>
      </c>
      <c r="K19" s="51">
        <v>723644.33000000007</v>
      </c>
      <c r="L19" s="51">
        <v>0</v>
      </c>
      <c r="M19" s="51">
        <v>0</v>
      </c>
      <c r="N19" s="51">
        <v>0</v>
      </c>
      <c r="O19" s="51">
        <f>SUM(C19:N19)</f>
        <v>2136125.96</v>
      </c>
    </row>
    <row r="20" spans="1:15" x14ac:dyDescent="0.25">
      <c r="A20" s="112" t="s">
        <v>13</v>
      </c>
      <c r="B20" s="112"/>
      <c r="C20" s="52">
        <f>SUM(C14:C19)</f>
        <v>2590513.7599999998</v>
      </c>
      <c r="D20" s="52">
        <f t="shared" ref="D20:N20" si="3">SUM(D14:D19)</f>
        <v>2267276.7799999998</v>
      </c>
      <c r="E20" s="52">
        <f t="shared" si="3"/>
        <v>3915672.3899999997</v>
      </c>
      <c r="F20" s="52">
        <f t="shared" si="3"/>
        <v>2949764.1399999997</v>
      </c>
      <c r="G20" s="52">
        <f t="shared" si="3"/>
        <v>2443505.2600000002</v>
      </c>
      <c r="H20" s="52">
        <f t="shared" si="3"/>
        <v>2862535.5600000005</v>
      </c>
      <c r="I20" s="52">
        <f t="shared" si="3"/>
        <v>2738717.83</v>
      </c>
      <c r="J20" s="52">
        <f t="shared" si="3"/>
        <v>3548900.5000000009</v>
      </c>
      <c r="K20" s="52">
        <f t="shared" si="3"/>
        <v>3893966.4099999988</v>
      </c>
      <c r="L20" s="52">
        <f t="shared" si="3"/>
        <v>2937822.29</v>
      </c>
      <c r="M20" s="52">
        <f t="shared" si="3"/>
        <v>3206410.2199999993</v>
      </c>
      <c r="N20" s="52">
        <f t="shared" si="3"/>
        <v>3477899.1299999994</v>
      </c>
      <c r="O20" s="52">
        <f>SUM(O14:O19)</f>
        <v>36832984.270000003</v>
      </c>
    </row>
    <row r="21" spans="1:15" ht="6" customHeight="1" x14ac:dyDescent="0.25">
      <c r="O21" s="1"/>
    </row>
    <row r="22" spans="1:15" x14ac:dyDescent="0.25">
      <c r="A22" s="109" t="s">
        <v>41</v>
      </c>
      <c r="B22" s="110"/>
      <c r="C22" s="28">
        <v>43466</v>
      </c>
      <c r="D22" s="28">
        <v>43497</v>
      </c>
      <c r="E22" s="28">
        <v>43525</v>
      </c>
      <c r="F22" s="28">
        <v>43556</v>
      </c>
      <c r="G22" s="28">
        <v>43586</v>
      </c>
      <c r="H22" s="28">
        <v>43617</v>
      </c>
      <c r="I22" s="28">
        <v>43647</v>
      </c>
      <c r="J22" s="28">
        <v>43678</v>
      </c>
      <c r="K22" s="28">
        <v>43709</v>
      </c>
      <c r="L22" s="28">
        <v>43739</v>
      </c>
      <c r="M22" s="28">
        <v>43770</v>
      </c>
      <c r="N22" s="28">
        <v>43800</v>
      </c>
      <c r="O22" s="29" t="s">
        <v>13</v>
      </c>
    </row>
    <row r="23" spans="1:15" x14ac:dyDescent="0.25">
      <c r="A23" s="31" t="s">
        <v>42</v>
      </c>
      <c r="B23" s="31" t="s">
        <v>43</v>
      </c>
      <c r="C23" s="51">
        <v>0</v>
      </c>
      <c r="D23" s="51">
        <v>0</v>
      </c>
      <c r="E23" s="51">
        <v>0</v>
      </c>
      <c r="F23" s="51">
        <v>0</v>
      </c>
      <c r="G23" s="51">
        <v>0</v>
      </c>
      <c r="H23" s="51">
        <v>0</v>
      </c>
      <c r="I23" s="51">
        <v>0</v>
      </c>
      <c r="J23" s="51">
        <v>0</v>
      </c>
      <c r="K23" s="51">
        <v>0</v>
      </c>
      <c r="L23" s="51">
        <v>0</v>
      </c>
      <c r="M23" s="51">
        <v>0</v>
      </c>
      <c r="N23" s="51">
        <v>0</v>
      </c>
      <c r="O23" s="51">
        <f>SUM(C23:N23)</f>
        <v>0</v>
      </c>
    </row>
    <row r="24" spans="1:15" x14ac:dyDescent="0.25">
      <c r="A24" s="31" t="s">
        <v>44</v>
      </c>
      <c r="B24" s="31" t="s">
        <v>45</v>
      </c>
      <c r="C24" s="51">
        <v>0</v>
      </c>
      <c r="D24" s="51">
        <v>0</v>
      </c>
      <c r="E24" s="51">
        <v>0</v>
      </c>
      <c r="F24" s="51">
        <v>0</v>
      </c>
      <c r="G24" s="51">
        <v>0</v>
      </c>
      <c r="H24" s="51">
        <v>0</v>
      </c>
      <c r="I24" s="51">
        <v>0</v>
      </c>
      <c r="J24" s="51">
        <v>0</v>
      </c>
      <c r="K24" s="51">
        <v>0</v>
      </c>
      <c r="L24" s="51">
        <v>0</v>
      </c>
      <c r="M24" s="51">
        <v>0</v>
      </c>
      <c r="N24" s="51">
        <v>0</v>
      </c>
      <c r="O24" s="51">
        <f t="shared" ref="O24:O32" si="4">SUM(C24:N24)</f>
        <v>0</v>
      </c>
    </row>
    <row r="25" spans="1:15" x14ac:dyDescent="0.25">
      <c r="A25" s="31" t="s">
        <v>46</v>
      </c>
      <c r="B25" s="31" t="s">
        <v>47</v>
      </c>
      <c r="C25" s="51">
        <v>0</v>
      </c>
      <c r="D25" s="51">
        <v>0</v>
      </c>
      <c r="E25" s="51">
        <v>0</v>
      </c>
      <c r="F25" s="51">
        <v>0</v>
      </c>
      <c r="G25" s="51">
        <v>0</v>
      </c>
      <c r="H25" s="51">
        <v>0</v>
      </c>
      <c r="I25" s="51">
        <v>0</v>
      </c>
      <c r="J25" s="51">
        <v>0</v>
      </c>
      <c r="K25" s="51">
        <v>0</v>
      </c>
      <c r="L25" s="51">
        <v>0</v>
      </c>
      <c r="M25" s="51">
        <v>0</v>
      </c>
      <c r="N25" s="51">
        <v>0</v>
      </c>
      <c r="O25" s="51">
        <f t="shared" si="4"/>
        <v>0</v>
      </c>
    </row>
    <row r="26" spans="1:15" x14ac:dyDescent="0.25">
      <c r="A26" s="31" t="s">
        <v>48</v>
      </c>
      <c r="B26" s="31" t="s">
        <v>49</v>
      </c>
      <c r="C26" s="51">
        <v>1520412.74</v>
      </c>
      <c r="D26" s="51">
        <v>1461089.5999999999</v>
      </c>
      <c r="E26" s="51">
        <v>1411097.6000000006</v>
      </c>
      <c r="F26" s="51">
        <v>1484079.8099999996</v>
      </c>
      <c r="G26" s="51">
        <v>1458884.7999999998</v>
      </c>
      <c r="H26" s="51">
        <v>1541656.0000000009</v>
      </c>
      <c r="I26" s="51">
        <v>1481179.1999999993</v>
      </c>
      <c r="J26" s="51">
        <v>1557755.1999999993</v>
      </c>
      <c r="K26" s="51">
        <v>1574177.6000000015</v>
      </c>
      <c r="L26" s="51">
        <v>1545320</v>
      </c>
      <c r="M26" s="51">
        <v>1675676.7999999989</v>
      </c>
      <c r="N26" s="51">
        <v>1668852.7999999989</v>
      </c>
      <c r="O26" s="51">
        <f t="shared" si="4"/>
        <v>18380182.149999999</v>
      </c>
    </row>
    <row r="27" spans="1:15" x14ac:dyDescent="0.25">
      <c r="A27" s="31" t="s">
        <v>50</v>
      </c>
      <c r="B27" s="31" t="s">
        <v>51</v>
      </c>
      <c r="C27" s="51">
        <v>9499.2800000000007</v>
      </c>
      <c r="D27" s="51">
        <v>3604.7799999999988</v>
      </c>
      <c r="E27" s="51">
        <v>4413.74</v>
      </c>
      <c r="F27" s="51">
        <v>4438.0800000000017</v>
      </c>
      <c r="G27" s="51">
        <v>5070.5599999999977</v>
      </c>
      <c r="H27" s="51">
        <v>3373.2800000000025</v>
      </c>
      <c r="I27" s="51">
        <v>4262.1199999999953</v>
      </c>
      <c r="J27" s="51">
        <v>4468.4700000000012</v>
      </c>
      <c r="K27" s="51">
        <v>3327.8600000000006</v>
      </c>
      <c r="L27" s="51">
        <v>2476.8600000000006</v>
      </c>
      <c r="M27" s="51">
        <v>1960.4199999999983</v>
      </c>
      <c r="N27" s="51">
        <v>3076.8899999999994</v>
      </c>
      <c r="O27" s="51">
        <f t="shared" si="4"/>
        <v>49972.34</v>
      </c>
    </row>
    <row r="28" spans="1:15" x14ac:dyDescent="0.25">
      <c r="A28" s="31" t="s">
        <v>52</v>
      </c>
      <c r="B28" s="31" t="s">
        <v>53</v>
      </c>
      <c r="C28" s="51">
        <v>0</v>
      </c>
      <c r="D28" s="51">
        <v>0</v>
      </c>
      <c r="E28" s="51">
        <v>0</v>
      </c>
      <c r="F28" s="51">
        <v>0</v>
      </c>
      <c r="G28" s="51">
        <v>0</v>
      </c>
      <c r="H28" s="51">
        <v>0</v>
      </c>
      <c r="I28" s="51">
        <v>15</v>
      </c>
      <c r="J28" s="51">
        <v>0</v>
      </c>
      <c r="K28" s="51">
        <v>0</v>
      </c>
      <c r="L28" s="51">
        <v>0</v>
      </c>
      <c r="M28" s="51">
        <v>0</v>
      </c>
      <c r="N28" s="51">
        <v>0</v>
      </c>
      <c r="O28" s="51">
        <f t="shared" si="4"/>
        <v>15</v>
      </c>
    </row>
    <row r="29" spans="1:15" x14ac:dyDescent="0.25">
      <c r="A29" s="31" t="s">
        <v>54</v>
      </c>
      <c r="B29" s="31" t="s">
        <v>55</v>
      </c>
      <c r="C29" s="51">
        <v>10248.17</v>
      </c>
      <c r="D29" s="51">
        <v>163.39999999999964</v>
      </c>
      <c r="E29" s="51">
        <v>2271.9799999999996</v>
      </c>
      <c r="F29" s="51">
        <v>42509.289999999994</v>
      </c>
      <c r="G29" s="51">
        <v>23816.740000000005</v>
      </c>
      <c r="H29" s="51">
        <v>19643</v>
      </c>
      <c r="I29" s="51">
        <v>10843</v>
      </c>
      <c r="J29" s="51">
        <v>8870.179999999993</v>
      </c>
      <c r="K29" s="51">
        <v>59535.759999999995</v>
      </c>
      <c r="L29" s="51">
        <v>10593.98000000001</v>
      </c>
      <c r="M29" s="51">
        <v>6174.0499999999884</v>
      </c>
      <c r="N29" s="51">
        <v>31773.860000000015</v>
      </c>
      <c r="O29" s="51">
        <f t="shared" si="4"/>
        <v>226443.41</v>
      </c>
    </row>
    <row r="30" spans="1:15" x14ac:dyDescent="0.25">
      <c r="A30" s="31" t="s">
        <v>56</v>
      </c>
      <c r="B30" s="31" t="s">
        <v>57</v>
      </c>
      <c r="C30" s="51">
        <v>70071.31</v>
      </c>
      <c r="D30" s="51">
        <v>15901.830000000002</v>
      </c>
      <c r="E30" s="51">
        <v>30877.869999999995</v>
      </c>
      <c r="F30" s="51">
        <v>15901.830000000002</v>
      </c>
      <c r="G30" s="51">
        <v>54720.130000000005</v>
      </c>
      <c r="H30" s="51">
        <v>41187.010000000009</v>
      </c>
      <c r="I30" s="51">
        <v>47494.73000000001</v>
      </c>
      <c r="J30" s="51">
        <v>47953.570000000007</v>
      </c>
      <c r="K30" s="51">
        <v>22668.389999999956</v>
      </c>
      <c r="L30" s="51">
        <v>22668.330000000016</v>
      </c>
      <c r="M30" s="51">
        <v>199634.65000000002</v>
      </c>
      <c r="N30" s="51">
        <v>54876.150000000023</v>
      </c>
      <c r="O30" s="51">
        <f t="shared" si="4"/>
        <v>623955.80000000005</v>
      </c>
    </row>
    <row r="31" spans="1:15" x14ac:dyDescent="0.25">
      <c r="A31" s="31" t="s">
        <v>58</v>
      </c>
      <c r="B31" s="31" t="s">
        <v>59</v>
      </c>
      <c r="C31" s="51">
        <v>350000</v>
      </c>
      <c r="D31" s="51">
        <v>350000</v>
      </c>
      <c r="E31" s="51">
        <v>350000</v>
      </c>
      <c r="F31" s="51">
        <v>350000</v>
      </c>
      <c r="G31" s="51">
        <v>350000</v>
      </c>
      <c r="H31" s="51">
        <v>350000</v>
      </c>
      <c r="I31" s="51">
        <v>350000</v>
      </c>
      <c r="J31" s="51">
        <v>350000</v>
      </c>
      <c r="K31" s="51">
        <v>350000</v>
      </c>
      <c r="L31" s="51">
        <v>350000</v>
      </c>
      <c r="M31" s="51">
        <v>350000</v>
      </c>
      <c r="N31" s="51">
        <v>350000</v>
      </c>
      <c r="O31" s="51">
        <f t="shared" si="4"/>
        <v>4200000</v>
      </c>
    </row>
    <row r="32" spans="1:15" x14ac:dyDescent="0.25">
      <c r="A32" s="31" t="s">
        <v>60</v>
      </c>
      <c r="B32" s="31" t="s">
        <v>61</v>
      </c>
      <c r="C32" s="51">
        <v>4890.8500000000004</v>
      </c>
      <c r="D32" s="51">
        <v>10330.949999999999</v>
      </c>
      <c r="E32" s="51">
        <v>13094.850000000002</v>
      </c>
      <c r="F32" s="51">
        <v>8199.93</v>
      </c>
      <c r="G32" s="51">
        <v>22501.019999999997</v>
      </c>
      <c r="H32" s="51">
        <v>3755.3899999999994</v>
      </c>
      <c r="I32" s="51">
        <v>6477.1400000000067</v>
      </c>
      <c r="J32" s="51">
        <v>4469.8300000000017</v>
      </c>
      <c r="K32" s="51">
        <v>6502.1499999999942</v>
      </c>
      <c r="L32" s="51">
        <v>312797.86</v>
      </c>
      <c r="M32" s="51">
        <v>20864.940000000002</v>
      </c>
      <c r="N32" s="51">
        <v>5123.7200000000303</v>
      </c>
      <c r="O32" s="51">
        <f t="shared" si="4"/>
        <v>419008.63</v>
      </c>
    </row>
    <row r="33" spans="1:15" x14ac:dyDescent="0.25">
      <c r="A33" s="112" t="s">
        <v>13</v>
      </c>
      <c r="B33" s="112"/>
      <c r="C33" s="52">
        <f>SUM(C23:C32)</f>
        <v>1965122.35</v>
      </c>
      <c r="D33" s="52">
        <f t="shared" ref="D33:N33" si="5">SUM(D23:D32)</f>
        <v>1841090.5599999998</v>
      </c>
      <c r="E33" s="52">
        <f t="shared" si="5"/>
        <v>1811756.0400000005</v>
      </c>
      <c r="F33" s="52">
        <f t="shared" si="5"/>
        <v>1905128.9399999997</v>
      </c>
      <c r="G33" s="52">
        <f t="shared" si="5"/>
        <v>1914993.25</v>
      </c>
      <c r="H33" s="52">
        <f t="shared" si="5"/>
        <v>1959614.6800000009</v>
      </c>
      <c r="I33" s="52">
        <f t="shared" si="5"/>
        <v>1900271.1899999992</v>
      </c>
      <c r="J33" s="52">
        <f t="shared" si="5"/>
        <v>1973517.2499999993</v>
      </c>
      <c r="K33" s="52">
        <f t="shared" si="5"/>
        <v>2016211.7600000014</v>
      </c>
      <c r="L33" s="52">
        <f t="shared" si="5"/>
        <v>2243857.0300000003</v>
      </c>
      <c r="M33" s="52">
        <f t="shared" si="5"/>
        <v>2254310.8599999989</v>
      </c>
      <c r="N33" s="52">
        <f t="shared" si="5"/>
        <v>2113703.419999999</v>
      </c>
      <c r="O33" s="52">
        <f>SUM(O23:O32)</f>
        <v>23899577.329999998</v>
      </c>
    </row>
    <row r="34" spans="1:15" ht="6.75" customHeight="1" x14ac:dyDescent="0.25">
      <c r="O34" s="1"/>
    </row>
    <row r="35" spans="1:15" x14ac:dyDescent="0.25">
      <c r="A35" s="109" t="s">
        <v>62</v>
      </c>
      <c r="B35" s="110"/>
      <c r="C35" s="28">
        <v>43466</v>
      </c>
      <c r="D35" s="28">
        <v>43497</v>
      </c>
      <c r="E35" s="28">
        <v>43525</v>
      </c>
      <c r="F35" s="28">
        <v>43556</v>
      </c>
      <c r="G35" s="28">
        <v>43586</v>
      </c>
      <c r="H35" s="28">
        <v>43617</v>
      </c>
      <c r="I35" s="28">
        <v>43647</v>
      </c>
      <c r="J35" s="28">
        <v>43678</v>
      </c>
      <c r="K35" s="28">
        <v>43709</v>
      </c>
      <c r="L35" s="28">
        <v>43739</v>
      </c>
      <c r="M35" s="28">
        <v>43770</v>
      </c>
      <c r="N35" s="28">
        <v>43800</v>
      </c>
      <c r="O35" s="29" t="s">
        <v>13</v>
      </c>
    </row>
    <row r="36" spans="1:15" x14ac:dyDescent="0.25">
      <c r="A36" s="31" t="s">
        <v>63</v>
      </c>
      <c r="B36" s="31" t="s">
        <v>64</v>
      </c>
      <c r="C36" s="51">
        <v>1039550.02</v>
      </c>
      <c r="D36" s="51">
        <v>1188816.8999999999</v>
      </c>
      <c r="E36" s="51">
        <v>938248.41000000015</v>
      </c>
      <c r="F36" s="51">
        <v>1235229.2599999998</v>
      </c>
      <c r="G36" s="51">
        <v>3196748.75</v>
      </c>
      <c r="H36" s="51">
        <v>1787384.6500000004</v>
      </c>
      <c r="I36" s="51">
        <v>1429986.5999999996</v>
      </c>
      <c r="J36" s="51">
        <v>1390204.290000001</v>
      </c>
      <c r="K36" s="51">
        <v>941547.14999999851</v>
      </c>
      <c r="L36" s="51">
        <v>1863609.6800000016</v>
      </c>
      <c r="M36" s="51">
        <v>2143303.5999999978</v>
      </c>
      <c r="N36" s="51">
        <v>1566257.1900000013</v>
      </c>
      <c r="O36" s="51">
        <f>SUM(C36:N36)</f>
        <v>18720886.5</v>
      </c>
    </row>
    <row r="37" spans="1:15" x14ac:dyDescent="0.25">
      <c r="A37" s="31" t="s">
        <v>65</v>
      </c>
      <c r="B37" s="31" t="s">
        <v>66</v>
      </c>
      <c r="C37" s="51">
        <v>0</v>
      </c>
      <c r="D37" s="51">
        <v>0</v>
      </c>
      <c r="E37" s="51">
        <v>0</v>
      </c>
      <c r="F37" s="51">
        <v>0</v>
      </c>
      <c r="G37" s="51">
        <v>40356.35</v>
      </c>
      <c r="H37" s="51">
        <v>0</v>
      </c>
      <c r="I37" s="51">
        <v>0</v>
      </c>
      <c r="J37" s="51">
        <v>10000</v>
      </c>
      <c r="K37" s="51">
        <v>61352.73</v>
      </c>
      <c r="L37" s="51">
        <v>0</v>
      </c>
      <c r="M37" s="51">
        <v>11020.240000000005</v>
      </c>
      <c r="N37" s="51">
        <v>0</v>
      </c>
      <c r="O37" s="51">
        <f>SUM(C37:N37)</f>
        <v>122729.32</v>
      </c>
    </row>
    <row r="38" spans="1:15" x14ac:dyDescent="0.25">
      <c r="A38" s="31" t="s">
        <v>67</v>
      </c>
      <c r="B38" s="31" t="s">
        <v>68</v>
      </c>
      <c r="C38" s="51">
        <v>0</v>
      </c>
      <c r="D38" s="51">
        <v>0</v>
      </c>
      <c r="E38" s="51">
        <v>0</v>
      </c>
      <c r="F38" s="51">
        <v>0</v>
      </c>
      <c r="G38" s="51">
        <v>0</v>
      </c>
      <c r="H38" s="51">
        <v>0</v>
      </c>
      <c r="I38" s="51">
        <v>0</v>
      </c>
      <c r="J38" s="51">
        <v>0</v>
      </c>
      <c r="K38" s="51">
        <v>0</v>
      </c>
      <c r="L38" s="51">
        <v>0</v>
      </c>
      <c r="M38" s="51">
        <v>0</v>
      </c>
      <c r="N38" s="51">
        <v>0</v>
      </c>
      <c r="O38" s="51">
        <f>SUM(C38:N38)</f>
        <v>0</v>
      </c>
    </row>
    <row r="39" spans="1:15" x14ac:dyDescent="0.25">
      <c r="A39" s="31" t="s">
        <v>69</v>
      </c>
      <c r="B39" s="31" t="s">
        <v>70</v>
      </c>
      <c r="C39" s="51">
        <v>0</v>
      </c>
      <c r="D39" s="51">
        <v>0</v>
      </c>
      <c r="E39" s="51">
        <v>0</v>
      </c>
      <c r="F39" s="51">
        <v>0</v>
      </c>
      <c r="G39" s="51">
        <v>0</v>
      </c>
      <c r="H39" s="51">
        <v>0</v>
      </c>
      <c r="I39" s="51">
        <v>0</v>
      </c>
      <c r="J39" s="51">
        <v>0</v>
      </c>
      <c r="K39" s="51">
        <v>0</v>
      </c>
      <c r="L39" s="51">
        <v>0</v>
      </c>
      <c r="M39" s="51">
        <v>0</v>
      </c>
      <c r="N39" s="51">
        <v>0</v>
      </c>
      <c r="O39" s="51">
        <f>SUM(C39:N39)</f>
        <v>0</v>
      </c>
    </row>
    <row r="40" spans="1:15" x14ac:dyDescent="0.25">
      <c r="A40" s="31" t="s">
        <v>71</v>
      </c>
      <c r="B40" s="31" t="s">
        <v>72</v>
      </c>
      <c r="C40" s="51">
        <v>0</v>
      </c>
      <c r="D40" s="51">
        <v>0</v>
      </c>
      <c r="E40" s="51">
        <v>0</v>
      </c>
      <c r="F40" s="51">
        <v>0</v>
      </c>
      <c r="G40" s="51">
        <v>0</v>
      </c>
      <c r="H40" s="51">
        <v>0</v>
      </c>
      <c r="I40" s="51">
        <v>0</v>
      </c>
      <c r="J40" s="51">
        <v>0</v>
      </c>
      <c r="K40" s="51">
        <v>0</v>
      </c>
      <c r="L40" s="51">
        <v>255312</v>
      </c>
      <c r="M40" s="51">
        <v>233597.55</v>
      </c>
      <c r="N40" s="51">
        <v>0</v>
      </c>
      <c r="O40" s="51">
        <f>SUM(C40:N40)</f>
        <v>488909.55</v>
      </c>
    </row>
    <row r="41" spans="1:15" x14ac:dyDescent="0.25">
      <c r="A41" s="112" t="s">
        <v>13</v>
      </c>
      <c r="B41" s="112"/>
      <c r="C41" s="52">
        <f>SUM(C36:C40)</f>
        <v>1039550.02</v>
      </c>
      <c r="D41" s="52">
        <f>SUM(D36:D40)</f>
        <v>1188816.8999999999</v>
      </c>
      <c r="E41" s="52">
        <f>SUM(E36:E40)</f>
        <v>938248.41000000015</v>
      </c>
      <c r="F41" s="52">
        <f>SUM(F36:F40)</f>
        <v>1235229.2599999998</v>
      </c>
      <c r="G41" s="52">
        <f t="shared" ref="G41:N41" si="6">SUM(G36:G40)</f>
        <v>3237105.1</v>
      </c>
      <c r="H41" s="52">
        <f t="shared" si="6"/>
        <v>1787384.6500000004</v>
      </c>
      <c r="I41" s="52">
        <f t="shared" si="6"/>
        <v>1429986.5999999996</v>
      </c>
      <c r="J41" s="52">
        <f t="shared" si="6"/>
        <v>1400204.290000001</v>
      </c>
      <c r="K41" s="52">
        <f t="shared" si="6"/>
        <v>1002899.8799999985</v>
      </c>
      <c r="L41" s="52">
        <f t="shared" si="6"/>
        <v>2118921.6800000016</v>
      </c>
      <c r="M41" s="52">
        <f t="shared" si="6"/>
        <v>2387921.3899999978</v>
      </c>
      <c r="N41" s="52">
        <f t="shared" si="6"/>
        <v>1566257.1900000013</v>
      </c>
      <c r="O41" s="52">
        <f>SUM(O36:O40)</f>
        <v>19332525.370000001</v>
      </c>
    </row>
    <row r="42" spans="1:15" ht="8.25" customHeight="1" x14ac:dyDescent="0.25"/>
    <row r="43" spans="1:15" x14ac:dyDescent="0.25">
      <c r="A43" s="49" t="s">
        <v>95</v>
      </c>
      <c r="B43" s="1"/>
      <c r="C43" s="50">
        <f>C3+C5+C6+C7+C9+C14+C16+C17+C18+C33</f>
        <v>7693225.3000000007</v>
      </c>
      <c r="D43" s="50">
        <f t="shared" ref="D43:N43" si="7">D3+D5+D6+D7+D9+D14+D16+D17+D18+D33</f>
        <v>7584040.9400000004</v>
      </c>
      <c r="E43" s="50">
        <f t="shared" si="7"/>
        <v>7520275.5000000019</v>
      </c>
      <c r="F43" s="50">
        <f t="shared" si="7"/>
        <v>8049532.6799999997</v>
      </c>
      <c r="G43" s="50">
        <f t="shared" si="7"/>
        <v>7900541.8099999987</v>
      </c>
      <c r="H43" s="50">
        <f t="shared" si="7"/>
        <v>8160724.9000000013</v>
      </c>
      <c r="I43" s="50">
        <f t="shared" si="7"/>
        <v>8243197.4599999981</v>
      </c>
      <c r="J43" s="50">
        <f t="shared" si="7"/>
        <v>8970959.7599999979</v>
      </c>
      <c r="K43" s="50">
        <f t="shared" si="7"/>
        <v>8852392.5400000028</v>
      </c>
      <c r="L43" s="50">
        <f t="shared" si="7"/>
        <v>8646353.0000000019</v>
      </c>
      <c r="M43" s="50">
        <f t="shared" si="7"/>
        <v>8810477.089999998</v>
      </c>
      <c r="N43" s="50">
        <f t="shared" si="7"/>
        <v>8856452.879999999</v>
      </c>
      <c r="O43" s="50">
        <f>C43+D43+E43+F43+G43+H43+I43+J43+K43+L43+M43+N43</f>
        <v>99288173.859999999</v>
      </c>
    </row>
    <row r="44" spans="1:15" x14ac:dyDescent="0.25">
      <c r="A44" s="1" t="s">
        <v>97</v>
      </c>
    </row>
    <row r="45" spans="1:15" x14ac:dyDescent="0.25">
      <c r="O45" s="33"/>
    </row>
  </sheetData>
  <mergeCells count="8">
    <mergeCell ref="A35:B35"/>
    <mergeCell ref="A41:B41"/>
    <mergeCell ref="A2:B2"/>
    <mergeCell ref="A11:B11"/>
    <mergeCell ref="A13:B13"/>
    <mergeCell ref="A20:B20"/>
    <mergeCell ref="A22:B22"/>
    <mergeCell ref="A33:B33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61"/>
  <sheetViews>
    <sheetView workbookViewId="0">
      <selection activeCell="C81" sqref="C81"/>
    </sheetView>
  </sheetViews>
  <sheetFormatPr defaultRowHeight="15" x14ac:dyDescent="0.25"/>
  <cols>
    <col min="1" max="6" width="14.42578125" customWidth="1"/>
    <col min="256" max="262" width="14.42578125" customWidth="1"/>
    <col min="512" max="518" width="14.42578125" customWidth="1"/>
    <col min="768" max="774" width="14.42578125" customWidth="1"/>
    <col min="1024" max="1030" width="14.42578125" customWidth="1"/>
    <col min="1280" max="1286" width="14.42578125" customWidth="1"/>
    <col min="1536" max="1542" width="14.42578125" customWidth="1"/>
    <col min="1792" max="1798" width="14.42578125" customWidth="1"/>
    <col min="2048" max="2054" width="14.42578125" customWidth="1"/>
    <col min="2304" max="2310" width="14.42578125" customWidth="1"/>
    <col min="2560" max="2566" width="14.42578125" customWidth="1"/>
    <col min="2816" max="2822" width="14.42578125" customWidth="1"/>
    <col min="3072" max="3078" width="14.42578125" customWidth="1"/>
    <col min="3328" max="3334" width="14.42578125" customWidth="1"/>
    <col min="3584" max="3590" width="14.42578125" customWidth="1"/>
    <col min="3840" max="3846" width="14.42578125" customWidth="1"/>
    <col min="4096" max="4102" width="14.42578125" customWidth="1"/>
    <col min="4352" max="4358" width="14.42578125" customWidth="1"/>
    <col min="4608" max="4614" width="14.42578125" customWidth="1"/>
    <col min="4864" max="4870" width="14.42578125" customWidth="1"/>
    <col min="5120" max="5126" width="14.42578125" customWidth="1"/>
    <col min="5376" max="5382" width="14.42578125" customWidth="1"/>
    <col min="5632" max="5638" width="14.42578125" customWidth="1"/>
    <col min="5888" max="5894" width="14.42578125" customWidth="1"/>
    <col min="6144" max="6150" width="14.42578125" customWidth="1"/>
    <col min="6400" max="6406" width="14.42578125" customWidth="1"/>
    <col min="6656" max="6662" width="14.42578125" customWidth="1"/>
    <col min="6912" max="6918" width="14.42578125" customWidth="1"/>
    <col min="7168" max="7174" width="14.42578125" customWidth="1"/>
    <col min="7424" max="7430" width="14.42578125" customWidth="1"/>
    <col min="7680" max="7686" width="14.42578125" customWidth="1"/>
    <col min="7936" max="7942" width="14.42578125" customWidth="1"/>
    <col min="8192" max="8198" width="14.42578125" customWidth="1"/>
    <col min="8448" max="8454" width="14.42578125" customWidth="1"/>
    <col min="8704" max="8710" width="14.42578125" customWidth="1"/>
    <col min="8960" max="8966" width="14.42578125" customWidth="1"/>
    <col min="9216" max="9222" width="14.42578125" customWidth="1"/>
    <col min="9472" max="9478" width="14.42578125" customWidth="1"/>
    <col min="9728" max="9734" width="14.42578125" customWidth="1"/>
    <col min="9984" max="9990" width="14.42578125" customWidth="1"/>
    <col min="10240" max="10246" width="14.42578125" customWidth="1"/>
    <col min="10496" max="10502" width="14.42578125" customWidth="1"/>
    <col min="10752" max="10758" width="14.42578125" customWidth="1"/>
    <col min="11008" max="11014" width="14.42578125" customWidth="1"/>
    <col min="11264" max="11270" width="14.42578125" customWidth="1"/>
    <col min="11520" max="11526" width="14.42578125" customWidth="1"/>
    <col min="11776" max="11782" width="14.42578125" customWidth="1"/>
    <col min="12032" max="12038" width="14.42578125" customWidth="1"/>
    <col min="12288" max="12294" width="14.42578125" customWidth="1"/>
    <col min="12544" max="12550" width="14.42578125" customWidth="1"/>
    <col min="12800" max="12806" width="14.42578125" customWidth="1"/>
    <col min="13056" max="13062" width="14.42578125" customWidth="1"/>
    <col min="13312" max="13318" width="14.42578125" customWidth="1"/>
    <col min="13568" max="13574" width="14.42578125" customWidth="1"/>
    <col min="13824" max="13830" width="14.42578125" customWidth="1"/>
    <col min="14080" max="14086" width="14.42578125" customWidth="1"/>
    <col min="14336" max="14342" width="14.42578125" customWidth="1"/>
    <col min="14592" max="14598" width="14.42578125" customWidth="1"/>
    <col min="14848" max="14854" width="14.42578125" customWidth="1"/>
    <col min="15104" max="15110" width="14.42578125" customWidth="1"/>
    <col min="15360" max="15366" width="14.42578125" customWidth="1"/>
    <col min="15616" max="15622" width="14.42578125" customWidth="1"/>
    <col min="15872" max="15878" width="14.42578125" customWidth="1"/>
    <col min="16128" max="16134" width="14.42578125" customWidth="1"/>
  </cols>
  <sheetData>
    <row r="1" spans="1:2" x14ac:dyDescent="0.25">
      <c r="A1" t="s">
        <v>0</v>
      </c>
      <c r="B1" t="s">
        <v>110</v>
      </c>
    </row>
    <row r="2" spans="1:2" x14ac:dyDescent="0.25">
      <c r="A2" t="s">
        <v>111</v>
      </c>
      <c r="B2" s="71">
        <v>4493.17</v>
      </c>
    </row>
    <row r="3" spans="1:2" x14ac:dyDescent="0.25">
      <c r="A3" t="s">
        <v>112</v>
      </c>
      <c r="B3" s="71">
        <v>4550.2299999999996</v>
      </c>
    </row>
    <row r="4" spans="1:2" x14ac:dyDescent="0.25">
      <c r="A4" t="s">
        <v>113</v>
      </c>
      <c r="B4" s="71">
        <v>4591.18</v>
      </c>
    </row>
    <row r="5" spans="1:2" x14ac:dyDescent="0.25">
      <c r="A5" t="s">
        <v>114</v>
      </c>
      <c r="B5" s="71">
        <v>4610.92</v>
      </c>
    </row>
    <row r="6" spans="1:2" x14ac:dyDescent="0.25">
      <c r="A6" t="s">
        <v>115</v>
      </c>
      <c r="B6" s="71">
        <v>4639.05</v>
      </c>
    </row>
    <row r="7" spans="1:2" x14ac:dyDescent="0.25">
      <c r="A7" t="s">
        <v>116</v>
      </c>
      <c r="B7" s="71">
        <v>4675.2299999999996</v>
      </c>
    </row>
    <row r="8" spans="1:2" x14ac:dyDescent="0.25">
      <c r="A8" t="s">
        <v>117</v>
      </c>
      <c r="B8" s="71">
        <v>4691.59</v>
      </c>
    </row>
    <row r="9" spans="1:2" x14ac:dyDescent="0.25">
      <c r="A9" t="s">
        <v>118</v>
      </c>
      <c r="B9" s="71">
        <v>4715.99</v>
      </c>
    </row>
    <row r="10" spans="1:2" x14ac:dyDescent="0.25">
      <c r="A10" t="s">
        <v>119</v>
      </c>
      <c r="B10" s="71">
        <v>4736.74</v>
      </c>
    </row>
    <row r="11" spans="1:2" x14ac:dyDescent="0.25">
      <c r="A11" t="s">
        <v>120</v>
      </c>
      <c r="B11" s="71">
        <v>4740.53</v>
      </c>
    </row>
    <row r="12" spans="1:2" x14ac:dyDescent="0.25">
      <c r="A12" t="s">
        <v>121</v>
      </c>
      <c r="B12" s="71">
        <v>4752.8599999999997</v>
      </c>
    </row>
    <row r="13" spans="1:2" x14ac:dyDescent="0.25">
      <c r="A13" t="s">
        <v>122</v>
      </c>
      <c r="B13" s="71">
        <v>4761.42</v>
      </c>
    </row>
    <row r="14" spans="1:2" x14ac:dyDescent="0.25">
      <c r="A14" t="s">
        <v>123</v>
      </c>
      <c r="B14" s="71">
        <v>4775.7</v>
      </c>
    </row>
    <row r="15" spans="1:2" x14ac:dyDescent="0.25">
      <c r="A15" t="s">
        <v>124</v>
      </c>
      <c r="B15" s="71">
        <v>4793.8500000000004</v>
      </c>
    </row>
    <row r="16" spans="1:2" x14ac:dyDescent="0.25">
      <c r="A16" t="s">
        <v>125</v>
      </c>
      <c r="B16" s="71">
        <v>4809.67</v>
      </c>
    </row>
    <row r="17" spans="1:2" x14ac:dyDescent="0.25">
      <c r="A17" t="s">
        <v>126</v>
      </c>
      <c r="B17" s="71">
        <v>4821.6899999999996</v>
      </c>
    </row>
    <row r="18" spans="1:2" x14ac:dyDescent="0.25">
      <c r="A18" t="s">
        <v>127</v>
      </c>
      <c r="B18" s="71">
        <v>4828.4399999999996</v>
      </c>
    </row>
    <row r="19" spans="1:2" x14ac:dyDescent="0.25">
      <c r="A19" t="s">
        <v>128</v>
      </c>
      <c r="B19" s="71">
        <v>4843.41</v>
      </c>
    </row>
    <row r="20" spans="1:2" x14ac:dyDescent="0.25">
      <c r="A20" t="s">
        <v>129</v>
      </c>
      <c r="B20" s="71">
        <v>4832.2700000000004</v>
      </c>
    </row>
    <row r="21" spans="1:2" x14ac:dyDescent="0.25">
      <c r="A21" t="s">
        <v>130</v>
      </c>
      <c r="B21" s="71">
        <v>4843.87</v>
      </c>
    </row>
    <row r="22" spans="1:2" x14ac:dyDescent="0.25">
      <c r="A22" t="s">
        <v>131</v>
      </c>
      <c r="B22" s="71">
        <v>4853.07</v>
      </c>
    </row>
    <row r="23" spans="1:2" x14ac:dyDescent="0.25">
      <c r="A23" t="s">
        <v>132</v>
      </c>
      <c r="B23" s="71">
        <v>4860.83</v>
      </c>
    </row>
    <row r="24" spans="1:2" x14ac:dyDescent="0.25">
      <c r="A24" t="s">
        <v>133</v>
      </c>
      <c r="B24" s="71">
        <v>4881.25</v>
      </c>
    </row>
    <row r="25" spans="1:2" x14ac:dyDescent="0.25">
      <c r="A25" t="s">
        <v>134</v>
      </c>
      <c r="B25" s="71">
        <v>4894.92</v>
      </c>
    </row>
    <row r="26" spans="1:2" x14ac:dyDescent="0.25">
      <c r="A26" t="s">
        <v>135</v>
      </c>
      <c r="B26" s="71">
        <v>4916.46</v>
      </c>
    </row>
    <row r="27" spans="1:2" x14ac:dyDescent="0.25">
      <c r="A27" t="s">
        <v>136</v>
      </c>
      <c r="B27" s="71">
        <v>4930.72</v>
      </c>
    </row>
    <row r="28" spans="1:2" x14ac:dyDescent="0.25">
      <c r="A28" t="s">
        <v>137</v>
      </c>
      <c r="B28" s="71">
        <v>4946.5</v>
      </c>
    </row>
    <row r="29" spans="1:2" x14ac:dyDescent="0.25">
      <c r="A29" t="s">
        <v>138</v>
      </c>
      <c r="B29" s="71">
        <v>4950.95</v>
      </c>
    </row>
    <row r="30" spans="1:2" x14ac:dyDescent="0.25">
      <c r="A30" t="s">
        <v>139</v>
      </c>
      <c r="B30" s="71">
        <v>4961.84</v>
      </c>
    </row>
    <row r="31" spans="1:2" x14ac:dyDescent="0.25">
      <c r="A31" t="s">
        <v>140</v>
      </c>
      <c r="B31" s="71">
        <v>4981.6899999999996</v>
      </c>
    </row>
    <row r="32" spans="1:2" x14ac:dyDescent="0.25">
      <c r="A32" t="s">
        <v>141</v>
      </c>
      <c r="B32" s="71">
        <v>5044.46</v>
      </c>
    </row>
    <row r="33" spans="1:3" x14ac:dyDescent="0.25">
      <c r="A33" t="s">
        <v>142</v>
      </c>
      <c r="B33" s="71">
        <v>5061.1099999999997</v>
      </c>
    </row>
    <row r="34" spans="1:3" x14ac:dyDescent="0.25">
      <c r="A34" t="s">
        <v>143</v>
      </c>
      <c r="B34" s="71">
        <v>5056.5600000000004</v>
      </c>
    </row>
    <row r="35" spans="1:3" x14ac:dyDescent="0.25">
      <c r="A35" t="s">
        <v>144</v>
      </c>
      <c r="B35" s="71">
        <v>5080.83</v>
      </c>
    </row>
    <row r="36" spans="1:3" x14ac:dyDescent="0.25">
      <c r="A36" t="s">
        <v>145</v>
      </c>
      <c r="B36" s="71">
        <v>5103.6899999999996</v>
      </c>
    </row>
    <row r="37" spans="1:3" x14ac:dyDescent="0.25">
      <c r="A37" t="s">
        <v>146</v>
      </c>
      <c r="B37" s="71">
        <v>5092.97</v>
      </c>
    </row>
    <row r="38" spans="1:3" x14ac:dyDescent="0.25">
      <c r="A38" t="s">
        <v>147</v>
      </c>
      <c r="B38" s="71">
        <v>5100.6099999999997</v>
      </c>
    </row>
    <row r="39" spans="1:3" x14ac:dyDescent="0.25">
      <c r="A39" t="s">
        <v>148</v>
      </c>
      <c r="B39" s="71">
        <v>5116.93</v>
      </c>
    </row>
    <row r="40" spans="1:3" x14ac:dyDescent="0.25">
      <c r="A40" t="s">
        <v>149</v>
      </c>
      <c r="B40" s="71">
        <v>5138.93</v>
      </c>
    </row>
    <row r="41" spans="1:3" x14ac:dyDescent="0.25">
      <c r="A41" t="s">
        <v>150</v>
      </c>
      <c r="B41" s="71">
        <v>5177.47</v>
      </c>
    </row>
    <row r="42" spans="1:3" x14ac:dyDescent="0.25">
      <c r="A42" t="s">
        <v>151</v>
      </c>
      <c r="B42" s="71">
        <v>5206.9799999999996</v>
      </c>
    </row>
    <row r="43" spans="1:3" x14ac:dyDescent="0.25">
      <c r="A43" t="s">
        <v>152</v>
      </c>
      <c r="B43" s="71">
        <v>5213.75</v>
      </c>
    </row>
    <row r="44" spans="1:3" x14ac:dyDescent="0.25">
      <c r="A44" t="s">
        <v>153</v>
      </c>
      <c r="B44" s="71">
        <v>5214.2700000000004</v>
      </c>
    </row>
    <row r="45" spans="1:3" x14ac:dyDescent="0.25">
      <c r="A45" t="s">
        <v>154</v>
      </c>
      <c r="B45" s="71">
        <v>5224.18</v>
      </c>
    </row>
    <row r="46" spans="1:3" x14ac:dyDescent="0.25">
      <c r="A46" t="s">
        <v>155</v>
      </c>
      <c r="B46" s="71">
        <v>5229.93</v>
      </c>
    </row>
    <row r="47" spans="1:3" x14ac:dyDescent="0.25">
      <c r="A47" t="s">
        <v>156</v>
      </c>
      <c r="B47" s="71">
        <v>5227.84</v>
      </c>
      <c r="C47" s="69"/>
    </row>
    <row r="48" spans="1:3" x14ac:dyDescent="0.25">
      <c r="A48" t="s">
        <v>157</v>
      </c>
      <c r="B48" s="71">
        <v>5233.07</v>
      </c>
    </row>
    <row r="49" spans="1:2" x14ac:dyDescent="0.25">
      <c r="A49" t="s">
        <v>158</v>
      </c>
      <c r="B49" s="71">
        <v>5259.76</v>
      </c>
    </row>
    <row r="50" spans="1:2" x14ac:dyDescent="0.25">
      <c r="A50" t="s">
        <v>159</v>
      </c>
      <c r="B50" s="71">
        <v>5320.25</v>
      </c>
    </row>
    <row r="51" spans="1:2" x14ac:dyDescent="0.25">
      <c r="A51" t="s">
        <v>160</v>
      </c>
      <c r="B51" s="71">
        <v>5331.42</v>
      </c>
    </row>
    <row r="52" spans="1:2" x14ac:dyDescent="0.25">
      <c r="A52" t="s">
        <v>161</v>
      </c>
      <c r="B52" s="71">
        <v>5344.75</v>
      </c>
    </row>
    <row r="53" spans="1:2" x14ac:dyDescent="0.25">
      <c r="A53" t="s">
        <v>162</v>
      </c>
      <c r="B53" s="71">
        <v>5348.49</v>
      </c>
    </row>
    <row r="54" spans="1:2" x14ac:dyDescent="0.25">
      <c r="A54" t="s">
        <v>163</v>
      </c>
      <c r="B54" s="71">
        <v>5331.91</v>
      </c>
    </row>
    <row r="55" spans="1:2" x14ac:dyDescent="0.25">
      <c r="A55" t="s">
        <v>164</v>
      </c>
      <c r="B55" s="71">
        <v>5311.65</v>
      </c>
    </row>
    <row r="56" spans="1:2" x14ac:dyDescent="0.25">
      <c r="A56" t="s">
        <v>165</v>
      </c>
      <c r="B56" s="71">
        <v>5325.46</v>
      </c>
    </row>
    <row r="57" spans="1:2" x14ac:dyDescent="0.25">
      <c r="A57" t="s">
        <v>166</v>
      </c>
      <c r="B57" s="71">
        <v>5344.63</v>
      </c>
    </row>
    <row r="58" spans="1:2" x14ac:dyDescent="0.25">
      <c r="A58" t="s">
        <v>167</v>
      </c>
      <c r="B58" s="71">
        <v>5357.46</v>
      </c>
    </row>
    <row r="59" spans="1:2" x14ac:dyDescent="0.25">
      <c r="A59" t="s">
        <v>168</v>
      </c>
      <c r="B59" s="71">
        <v>5391.75</v>
      </c>
    </row>
    <row r="60" spans="1:2" x14ac:dyDescent="0.25">
      <c r="A60" t="s">
        <v>169</v>
      </c>
      <c r="B60" s="71">
        <v>5438.12</v>
      </c>
    </row>
    <row r="61" spans="1:2" x14ac:dyDescent="0.25">
      <c r="A61" s="1" t="s">
        <v>170</v>
      </c>
    </row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0"/>
  <sheetViews>
    <sheetView workbookViewId="0">
      <selection activeCell="D48" sqref="D48"/>
    </sheetView>
  </sheetViews>
  <sheetFormatPr defaultColWidth="42.28515625" defaultRowHeight="15" x14ac:dyDescent="0.25"/>
  <cols>
    <col min="1" max="1" width="6.140625" style="4" customWidth="1"/>
    <col min="2" max="2" width="34.5703125" style="4" customWidth="1"/>
    <col min="3" max="3" width="16.5703125" style="4" bestFit="1" customWidth="1"/>
    <col min="4" max="4" width="19.5703125" style="4" customWidth="1"/>
    <col min="5" max="5" width="18.85546875" style="4" customWidth="1"/>
    <col min="6" max="6" width="15.140625" style="4" customWidth="1"/>
    <col min="7" max="7" width="16.42578125" style="4" bestFit="1" customWidth="1"/>
    <col min="8" max="8" width="16.42578125" style="4" customWidth="1"/>
    <col min="9" max="16384" width="42.28515625" style="4"/>
  </cols>
  <sheetData>
    <row r="1" spans="1:6" x14ac:dyDescent="0.25">
      <c r="A1" s="115" t="s">
        <v>109</v>
      </c>
      <c r="B1" s="116"/>
      <c r="C1" s="116"/>
      <c r="D1" s="116"/>
      <c r="E1" s="116"/>
      <c r="F1" s="117"/>
    </row>
    <row r="2" spans="1:6" x14ac:dyDescent="0.25">
      <c r="A2" s="118" t="s">
        <v>85</v>
      </c>
      <c r="B2" s="119"/>
      <c r="C2" s="32">
        <v>2017</v>
      </c>
      <c r="D2" s="32">
        <v>2018</v>
      </c>
      <c r="E2" s="32">
        <v>2019</v>
      </c>
      <c r="F2" s="34" t="s">
        <v>13</v>
      </c>
    </row>
    <row r="3" spans="1:6" x14ac:dyDescent="0.25">
      <c r="A3" s="41" t="s">
        <v>89</v>
      </c>
      <c r="B3" s="42" t="s">
        <v>86</v>
      </c>
      <c r="C3" s="43">
        <v>93443638.180000007</v>
      </c>
      <c r="D3" s="43">
        <v>95658826.779999986</v>
      </c>
      <c r="E3" s="43">
        <v>99288173.860000014</v>
      </c>
      <c r="F3" s="44">
        <v>288390638.81999999</v>
      </c>
    </row>
    <row r="4" spans="1:6" x14ac:dyDescent="0.25">
      <c r="A4" s="41" t="s">
        <v>88</v>
      </c>
      <c r="B4" s="42" t="s">
        <v>87</v>
      </c>
      <c r="C4" s="43">
        <v>79715972</v>
      </c>
      <c r="D4" s="43">
        <v>80421477.880385995</v>
      </c>
      <c r="E4" s="43">
        <v>81183639.981177211</v>
      </c>
      <c r="F4" s="44">
        <v>241321089.86156321</v>
      </c>
    </row>
    <row r="5" spans="1:6" ht="34.5" customHeight="1" x14ac:dyDescent="0.25">
      <c r="A5" s="62" t="s">
        <v>91</v>
      </c>
      <c r="B5" s="63" t="s">
        <v>99</v>
      </c>
      <c r="C5" s="37">
        <f>C3-C4</f>
        <v>13727666.180000007</v>
      </c>
      <c r="D5" s="37">
        <f>D3-D4</f>
        <v>15237348.899613991</v>
      </c>
      <c r="E5" s="37">
        <f>E3-E4</f>
        <v>18104533.878822803</v>
      </c>
      <c r="F5" s="38">
        <f>F3-F4</f>
        <v>47069548.958436787</v>
      </c>
    </row>
    <row r="6" spans="1:6" x14ac:dyDescent="0.25">
      <c r="A6" s="40"/>
      <c r="B6" s="70" t="s">
        <v>100</v>
      </c>
      <c r="C6" s="72">
        <f>('I-IPCA'!B60/'I-IPCA'!B26)-1</f>
        <v>0.10610479898138081</v>
      </c>
      <c r="D6" s="73">
        <f>('I-IPCA'!B60/'I-IPCA'!B38)-1</f>
        <v>6.6170516859748174E-2</v>
      </c>
      <c r="E6" s="74">
        <f>('I-IPCA'!B60/'I-IPCA'!B50)-1</f>
        <v>2.2154973920398557E-2</v>
      </c>
    </row>
    <row r="7" spans="1:6" ht="33.75" customHeight="1" x14ac:dyDescent="0.25">
      <c r="A7" s="113" t="s">
        <v>92</v>
      </c>
      <c r="B7" s="114"/>
      <c r="C7" s="37">
        <v>15184237.440512408</v>
      </c>
      <c r="D7" s="37">
        <v>16245612.151873801</v>
      </c>
      <c r="E7" s="37">
        <v>18505639.354749095</v>
      </c>
      <c r="F7" s="37">
        <f>SUM(C7:E7)</f>
        <v>49935488.947135299</v>
      </c>
    </row>
    <row r="8" spans="1:6" x14ac:dyDescent="0.25">
      <c r="A8" s="65" t="s">
        <v>102</v>
      </c>
      <c r="B8" s="65"/>
      <c r="C8" s="68">
        <v>0.75</v>
      </c>
      <c r="D8" s="65"/>
      <c r="E8" s="65"/>
      <c r="F8" s="66">
        <f>F7*C8</f>
        <v>37451616.710351475</v>
      </c>
    </row>
    <row r="9" spans="1:6" x14ac:dyDescent="0.25">
      <c r="A9" s="65" t="s">
        <v>101</v>
      </c>
      <c r="B9" s="65"/>
      <c r="C9" s="68">
        <v>0.25</v>
      </c>
      <c r="D9" s="65"/>
      <c r="E9" s="65"/>
      <c r="F9" s="64">
        <f>F7*C9</f>
        <v>12483872.236783825</v>
      </c>
    </row>
    <row r="10" spans="1:6" x14ac:dyDescent="0.25">
      <c r="A10" s="1" t="s">
        <v>107</v>
      </c>
    </row>
  </sheetData>
  <mergeCells count="3">
    <mergeCell ref="A7:B7"/>
    <mergeCell ref="A1:F1"/>
    <mergeCell ref="A2:B2"/>
  </mergeCells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13"/>
  <sheetViews>
    <sheetView workbookViewId="0">
      <selection activeCell="C7" sqref="C7"/>
    </sheetView>
  </sheetViews>
  <sheetFormatPr defaultColWidth="42.28515625" defaultRowHeight="15" x14ac:dyDescent="0.25"/>
  <cols>
    <col min="1" max="1" width="6.140625" style="4" customWidth="1"/>
    <col min="2" max="2" width="27.28515625" style="4" customWidth="1"/>
    <col min="3" max="3" width="7" style="4" customWidth="1"/>
    <col min="4" max="7" width="14.28515625" style="4" bestFit="1" customWidth="1"/>
    <col min="8" max="8" width="16.42578125" style="4" bestFit="1" customWidth="1"/>
    <col min="9" max="9" width="16.42578125" style="4" customWidth="1"/>
    <col min="10" max="16384" width="42.28515625" style="4"/>
  </cols>
  <sheetData>
    <row r="1" spans="1:7" ht="30.75" customHeight="1" x14ac:dyDescent="0.25">
      <c r="A1" s="121" t="s">
        <v>103</v>
      </c>
      <c r="B1" s="122"/>
      <c r="C1" s="122"/>
      <c r="D1" s="122"/>
      <c r="E1" s="122"/>
      <c r="F1" s="122"/>
      <c r="G1" s="123"/>
    </row>
    <row r="2" spans="1:7" x14ac:dyDescent="0.25">
      <c r="A2" s="124" t="s">
        <v>85</v>
      </c>
      <c r="B2" s="125"/>
      <c r="C2" s="67"/>
      <c r="D2" s="32">
        <v>2017</v>
      </c>
      <c r="E2" s="32">
        <v>2018</v>
      </c>
      <c r="F2" s="32">
        <v>2019</v>
      </c>
      <c r="G2" s="34" t="s">
        <v>13</v>
      </c>
    </row>
    <row r="3" spans="1:7" x14ac:dyDescent="0.25">
      <c r="A3" s="41" t="s">
        <v>89</v>
      </c>
      <c r="B3" s="127" t="s">
        <v>86</v>
      </c>
      <c r="C3" s="128"/>
      <c r="D3" s="43">
        <v>93443638.180000007</v>
      </c>
      <c r="E3" s="43">
        <v>95658826.779999986</v>
      </c>
      <c r="F3" s="43">
        <v>99288173.860000014</v>
      </c>
      <c r="G3" s="44">
        <v>288390638.81999999</v>
      </c>
    </row>
    <row r="4" spans="1:7" x14ac:dyDescent="0.25">
      <c r="A4" s="41" t="s">
        <v>88</v>
      </c>
      <c r="B4" s="127" t="s">
        <v>87</v>
      </c>
      <c r="C4" s="128"/>
      <c r="D4" s="43">
        <v>79715972</v>
      </c>
      <c r="E4" s="43">
        <v>80421477.880385995</v>
      </c>
      <c r="F4" s="43">
        <v>81183639.981177211</v>
      </c>
      <c r="G4" s="44">
        <v>241321089.86156321</v>
      </c>
    </row>
    <row r="5" spans="1:7" ht="31.5" customHeight="1" x14ac:dyDescent="0.25">
      <c r="A5" s="82" t="s">
        <v>91</v>
      </c>
      <c r="B5" s="129" t="s">
        <v>99</v>
      </c>
      <c r="C5" s="129"/>
      <c r="D5" s="37">
        <f>D3-D4</f>
        <v>13727666.180000007</v>
      </c>
      <c r="E5" s="37">
        <f>E3-E4</f>
        <v>15237348.899613991</v>
      </c>
      <c r="F5" s="37">
        <f>F3-F4</f>
        <v>18104533.878822803</v>
      </c>
      <c r="G5" s="38">
        <f>G3-G4</f>
        <v>47069548.958436787</v>
      </c>
    </row>
    <row r="6" spans="1:7" ht="7.5" customHeight="1" x14ac:dyDescent="0.25">
      <c r="A6" s="78"/>
      <c r="B6" s="78"/>
      <c r="C6" s="78"/>
      <c r="D6" s="76"/>
      <c r="E6" s="76"/>
      <c r="F6" s="76"/>
      <c r="G6" s="77"/>
    </row>
    <row r="7" spans="1:7" ht="15" customHeight="1" x14ac:dyDescent="0.25">
      <c r="A7" s="126" t="s">
        <v>106</v>
      </c>
      <c r="B7" s="126"/>
      <c r="C7" s="85">
        <v>0.13054545454545458</v>
      </c>
      <c r="D7" s="84">
        <f>(((1+C7)^(1/12))^34)</f>
        <v>1.4157375352486159</v>
      </c>
      <c r="E7" s="83">
        <f>(((1+C7)^(1/12))^22)</f>
        <v>1.2522606053180103</v>
      </c>
      <c r="F7" s="81">
        <f>(((1+C7)^(1/12))^10)</f>
        <v>1.1076605547200158</v>
      </c>
      <c r="G7" s="16"/>
    </row>
    <row r="8" spans="1:7" ht="7.5" customHeight="1" x14ac:dyDescent="0.25">
      <c r="A8" s="79"/>
      <c r="B8" s="79"/>
      <c r="C8" s="80"/>
      <c r="D8" s="75"/>
      <c r="E8" s="75"/>
      <c r="F8" s="75"/>
    </row>
    <row r="9" spans="1:7" x14ac:dyDescent="0.25">
      <c r="A9" s="113" t="s">
        <v>104</v>
      </c>
      <c r="B9" s="120"/>
      <c r="C9" s="114"/>
      <c r="D9" s="37">
        <f>D5*D7</f>
        <v>19434772.282388993</v>
      </c>
      <c r="E9" s="37">
        <f>E5*E7</f>
        <v>19081131.756472334</v>
      </c>
      <c r="F9" s="37">
        <f>F5*F7</f>
        <v>20053678.039164186</v>
      </c>
      <c r="G9" s="37">
        <f t="shared" ref="G9" si="0">(G5*$C$7)+G5</f>
        <v>53214264.622465447</v>
      </c>
    </row>
    <row r="10" spans="1:7" x14ac:dyDescent="0.25">
      <c r="A10" s="65" t="s">
        <v>105</v>
      </c>
      <c r="B10" s="65"/>
      <c r="C10" s="65"/>
      <c r="D10" s="68">
        <v>0.75</v>
      </c>
      <c r="E10" s="65"/>
      <c r="F10" s="65"/>
      <c r="G10" s="66">
        <f>G9*D10</f>
        <v>39910698.466849089</v>
      </c>
    </row>
    <row r="11" spans="1:7" x14ac:dyDescent="0.25">
      <c r="A11" s="65" t="s">
        <v>101</v>
      </c>
      <c r="B11" s="65"/>
      <c r="C11" s="65"/>
      <c r="D11" s="68">
        <v>0.25</v>
      </c>
      <c r="E11" s="65"/>
      <c r="F11" s="65"/>
      <c r="G11" s="64">
        <f>G9*D11</f>
        <v>13303566.155616362</v>
      </c>
    </row>
    <row r="12" spans="1:7" ht="7.5" customHeight="1" x14ac:dyDescent="0.25"/>
    <row r="13" spans="1:7" x14ac:dyDescent="0.25">
      <c r="A13" s="1" t="s">
        <v>107</v>
      </c>
    </row>
  </sheetData>
  <mergeCells count="7">
    <mergeCell ref="A9:C9"/>
    <mergeCell ref="A1:G1"/>
    <mergeCell ref="A2:B2"/>
    <mergeCell ref="A7:B7"/>
    <mergeCell ref="B3:C3"/>
    <mergeCell ref="B4:C4"/>
    <mergeCell ref="B5:C5"/>
  </mergeCells>
  <pageMargins left="0.511811024" right="0.511811024" top="0.78740157499999996" bottom="0.78740157499999996" header="0.31496062000000002" footer="0.31496062000000002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0"/>
  <sheetViews>
    <sheetView workbookViewId="0">
      <selection activeCell="F8" sqref="F8"/>
    </sheetView>
  </sheetViews>
  <sheetFormatPr defaultColWidth="42.28515625" defaultRowHeight="15" x14ac:dyDescent="0.25"/>
  <cols>
    <col min="1" max="1" width="6.140625" style="4" customWidth="1"/>
    <col min="2" max="2" width="47.85546875" style="4" customWidth="1"/>
    <col min="3" max="3" width="16.85546875" style="4" bestFit="1" customWidth="1"/>
    <col min="4" max="5" width="15.5703125" style="4" bestFit="1" customWidth="1"/>
    <col min="6" max="6" width="15.28515625" style="4" bestFit="1" customWidth="1"/>
    <col min="7" max="7" width="16.42578125" style="4" bestFit="1" customWidth="1"/>
    <col min="8" max="8" width="16.42578125" style="4" customWidth="1"/>
    <col min="9" max="16384" width="42.28515625" style="4"/>
  </cols>
  <sheetData>
    <row r="1" spans="1:6" x14ac:dyDescent="0.25">
      <c r="A1" s="115" t="s">
        <v>171</v>
      </c>
      <c r="B1" s="116"/>
      <c r="C1" s="116"/>
      <c r="D1" s="116"/>
      <c r="E1" s="116"/>
      <c r="F1" s="117"/>
    </row>
    <row r="2" spans="1:6" x14ac:dyDescent="0.25">
      <c r="A2" s="118" t="s">
        <v>85</v>
      </c>
      <c r="B2" s="119"/>
      <c r="C2" s="32">
        <v>2017</v>
      </c>
      <c r="D2" s="32">
        <v>2018</v>
      </c>
      <c r="E2" s="32">
        <v>2019</v>
      </c>
      <c r="F2" s="34" t="s">
        <v>13</v>
      </c>
    </row>
    <row r="3" spans="1:6" x14ac:dyDescent="0.25">
      <c r="A3" s="41" t="s">
        <v>89</v>
      </c>
      <c r="B3" s="42" t="s">
        <v>86</v>
      </c>
      <c r="C3" s="59">
        <f>'I-OR-2017 - Realiz.'!O3+'I-OR-2017 - Realiz.'!O5+'I-OR-2017 - Realiz.'!O6+'I-OR-2017 - Realiz.'!O7+'I-OR-2017 - Realiz.'!O9+'I-OR-2017 - Realiz.'!O14+'I-OR-2017 - Realiz.'!O16+'I-OR-2017 - Realiz.'!O17+'I-OR-2017 - Realiz.'!O18+'I-OR-2017 - Realiz.'!O26+'I-OR-2017 - Realiz.'!O23+'I-OR-2017 - Realiz.'!O24+'I-OR-2017 - Realiz.'!O25+'I-OR-2017 - Realiz.'!O27+'I-OR-2017 - Realiz.'!O28+'I-OR-2017 - Realiz.'!O29+'I-OR-2017 - Realiz.'!O30+'I-OR-2017 - Realiz.'!O31+'I-OR-2017 - Realiz.'!O32</f>
        <v>93443638.180000007</v>
      </c>
      <c r="D3" s="59">
        <f>'I-OR-2018 Realiz.'!O3+'I-OR-2018 Realiz.'!O5+'I-OR-2018 Realiz.'!O6+'I-OR-2018 Realiz.'!O7+'I-OR-2018 Realiz.'!O9+'I-OR-2018 Realiz.'!O14+'I-OR-2018 Realiz.'!O16+'I-OR-2018 Realiz.'!O17+'I-OR-2018 Realiz.'!O18+'I-OR-2018 Realiz.'!O33</f>
        <v>95658826.779999986</v>
      </c>
      <c r="E3" s="59">
        <f>'I-OR-2019 Realiz.'!O3+'I-OR-2019 Realiz.'!O5+'I-OR-2019 Realiz.'!O6+'I-OR-2019 Realiz.'!O7+'I-OR-2019 Realiz.'!O9+'I-OR-2019 Realiz.'!O14+'I-OR-2019 Realiz.'!O16+'I-OR-2019 Realiz.'!O17+'I-OR-2019 Realiz.'!O18+'I-OR-2019 Realiz.'!O33</f>
        <v>99288173.860000014</v>
      </c>
      <c r="F3" s="60">
        <f>C3+D3+E3</f>
        <v>288390638.81999999</v>
      </c>
    </row>
    <row r="4" spans="1:6" x14ac:dyDescent="0.25">
      <c r="A4" s="41" t="s">
        <v>88</v>
      </c>
      <c r="B4" s="42" t="s">
        <v>87</v>
      </c>
      <c r="C4" s="59">
        <v>79715972</v>
      </c>
      <c r="D4" s="59">
        <v>80421477.880385995</v>
      </c>
      <c r="E4" s="59">
        <v>81183639.981177211</v>
      </c>
      <c r="F4" s="60">
        <f>C4+D4+E4</f>
        <v>241321089.86156321</v>
      </c>
    </row>
    <row r="5" spans="1:6" x14ac:dyDescent="0.25">
      <c r="A5" s="35" t="s">
        <v>91</v>
      </c>
      <c r="B5" s="36" t="s">
        <v>90</v>
      </c>
      <c r="C5" s="37">
        <f>C3-C4</f>
        <v>13727666.180000007</v>
      </c>
      <c r="D5" s="37">
        <f>D3-D4</f>
        <v>15237348.899613991</v>
      </c>
      <c r="E5" s="37">
        <f>E3-E4</f>
        <v>18104533.878822803</v>
      </c>
      <c r="F5" s="38">
        <f>F3-F4</f>
        <v>47069548.958436787</v>
      </c>
    </row>
    <row r="6" spans="1:6" x14ac:dyDescent="0.25">
      <c r="A6" s="130" t="s">
        <v>96</v>
      </c>
      <c r="B6" s="130"/>
      <c r="C6" s="47">
        <f>'A-Comp. OR Realiz. x Proj. IPCA'!C7</f>
        <v>15184237.440512408</v>
      </c>
      <c r="D6" s="47">
        <f>'A-Comp. OR Realiz. x Proj. IPCA'!D7</f>
        <v>16245612.151873801</v>
      </c>
      <c r="E6" s="47">
        <f>'A-Comp. OR Realiz. x Proj. IPCA'!E7</f>
        <v>18505639.354749095</v>
      </c>
      <c r="F6" s="48">
        <f>C6+D6+E6</f>
        <v>49935488.947135299</v>
      </c>
    </row>
    <row r="7" spans="1:6" x14ac:dyDescent="0.25">
      <c r="A7" s="45">
        <v>0.75</v>
      </c>
      <c r="B7" s="27" t="s">
        <v>93</v>
      </c>
      <c r="C7" s="46">
        <f>C6*$A$7</f>
        <v>11388178.080384307</v>
      </c>
      <c r="D7" s="46">
        <f t="shared" ref="D7:E7" si="0">D6*$A$7</f>
        <v>12184209.113905352</v>
      </c>
      <c r="E7" s="46">
        <f t="shared" si="0"/>
        <v>13879229.51606182</v>
      </c>
      <c r="F7" s="46">
        <f>F6*$A$7</f>
        <v>37451616.710351475</v>
      </c>
    </row>
    <row r="8" spans="1:6" x14ac:dyDescent="0.25">
      <c r="A8" s="55">
        <v>0.25</v>
      </c>
      <c r="B8" s="54" t="s">
        <v>94</v>
      </c>
      <c r="C8" s="56">
        <f>C6*$A$8</f>
        <v>3796059.3601281019</v>
      </c>
      <c r="D8" s="56">
        <f t="shared" ref="D8:E8" si="1">D6*$A$8</f>
        <v>4061403.0379684502</v>
      </c>
      <c r="E8" s="56">
        <f t="shared" si="1"/>
        <v>4626409.8386872737</v>
      </c>
      <c r="F8" s="61">
        <f>F6*$A$8</f>
        <v>12483872.236783825</v>
      </c>
    </row>
    <row r="9" spans="1:6" ht="6" customHeight="1" x14ac:dyDescent="0.25"/>
    <row r="10" spans="1:6" x14ac:dyDescent="0.25">
      <c r="A10" s="1" t="s">
        <v>98</v>
      </c>
    </row>
  </sheetData>
  <mergeCells count="3">
    <mergeCell ref="A1:F1"/>
    <mergeCell ref="A2:B2"/>
    <mergeCell ref="A6:B6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F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Mapa_Planilha</vt:lpstr>
      <vt:lpstr>I-OR-2017 - Realiz.</vt:lpstr>
      <vt:lpstr>I-OR-2018 Realiz.</vt:lpstr>
      <vt:lpstr>I-OR-2019 Realiz.</vt:lpstr>
      <vt:lpstr>I-IPCA</vt:lpstr>
      <vt:lpstr>A-Comp. OR Realiz. x Proj. IPCA</vt:lpstr>
      <vt:lpstr>A-Comp. OR Realiz x Proj. WACC</vt:lpstr>
      <vt:lpstr>R-Ajuste a Compens.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Luciano Ricardo Menegazzo</cp:lastModifiedBy>
  <dcterms:created xsi:type="dcterms:W3CDTF">2019-11-25T15:00:33Z</dcterms:created>
  <dcterms:modified xsi:type="dcterms:W3CDTF">2020-12-21T20:39:58Z</dcterms:modified>
</cp:coreProperties>
</file>