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4f02c203e30d0697/LRM/Trabalho/Agepar/1-Serviços Regulados/2-Saneamento/2021/4-2a RTP-etapa2/1-Ajustes Pós CP/1-Planilhas-Pós Consulta/3-Audiência Pública/"/>
    </mc:Choice>
  </mc:AlternateContent>
  <xr:revisionPtr revIDLastSave="2" documentId="8_{5F1DCA52-31BA-421B-8E7C-291917596A90}" xr6:coauthVersionLast="46" xr6:coauthVersionMax="46" xr10:uidLastSave="{FD79A0C5-1915-4D6A-B8AE-8F149F87CAAE}"/>
  <bookViews>
    <workbookView xWindow="-120" yWindow="-120" windowWidth="20730" windowHeight="11160" tabRatio="785" xr2:uid="{20F00A0E-900D-4057-A36C-8B76C760B413}"/>
  </bookViews>
  <sheets>
    <sheet name="CompensaçãoIGP-M" sheetId="25" r:id="rId1"/>
  </sheets>
  <externalReferences>
    <externalReference r:id="rId2"/>
    <externalReference r:id="rId3"/>
  </externalReferences>
  <definedNames>
    <definedName name="ano_fim" localSheetId="0">[1]Menu!$D$20</definedName>
    <definedName name="ano_fim">[2]Menu!$D$20</definedName>
    <definedName name="fator_x">'[2]Fator X'!$B$46</definedName>
    <definedName name="P0_San_T">[2]P0_Sanepar!$B$5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5" l="1"/>
  <c r="M6" i="25" s="1"/>
  <c r="N4" i="25"/>
  <c r="N6" i="25" s="1"/>
  <c r="O4" i="25"/>
  <c r="M5" i="25"/>
  <c r="N5" i="25"/>
  <c r="O5" i="25"/>
  <c r="O6" i="25" s="1"/>
  <c r="M7" i="25"/>
  <c r="M10" i="25" s="1"/>
  <c r="N7" i="25"/>
  <c r="N10" i="25" s="1"/>
  <c r="O7" i="25"/>
  <c r="O10" i="25"/>
  <c r="M11" i="25"/>
  <c r="N11" i="25"/>
  <c r="O11" i="25"/>
  <c r="C8" i="25"/>
  <c r="C9" i="25" s="1"/>
  <c r="C7" i="25"/>
  <c r="F6" i="25"/>
  <c r="J6" i="25"/>
  <c r="C6" i="25"/>
  <c r="L5" i="25"/>
  <c r="K5" i="25"/>
  <c r="J5" i="25"/>
  <c r="I5" i="25"/>
  <c r="H5" i="25"/>
  <c r="G5" i="25"/>
  <c r="F5" i="25"/>
  <c r="E5" i="25"/>
  <c r="L4" i="25"/>
  <c r="L6" i="25" s="1"/>
  <c r="K4" i="25"/>
  <c r="K6" i="25" s="1"/>
  <c r="J4" i="25"/>
  <c r="I4" i="25"/>
  <c r="I6" i="25" s="1"/>
  <c r="H4" i="25"/>
  <c r="H6" i="25" s="1"/>
  <c r="G4" i="25"/>
  <c r="G6" i="25" s="1"/>
  <c r="F4" i="25"/>
  <c r="E4" i="25"/>
  <c r="E6" i="25" s="1"/>
  <c r="D5" i="25"/>
  <c r="D6" i="25" s="1"/>
  <c r="D4" i="25"/>
  <c r="L7" i="25" l="1"/>
  <c r="L11" i="25" l="1"/>
  <c r="L10" i="25"/>
  <c r="D7" i="25"/>
  <c r="D11" i="25" s="1"/>
  <c r="E7" i="25"/>
  <c r="F7" i="25"/>
  <c r="G7" i="25"/>
  <c r="H7" i="25"/>
  <c r="I7" i="25"/>
  <c r="J7" i="25"/>
  <c r="K7" i="25"/>
  <c r="C10" i="25"/>
  <c r="C11" i="25" s="1"/>
  <c r="D10" i="25" l="1"/>
  <c r="H11" i="25" l="1"/>
  <c r="G11" i="25"/>
  <c r="F11" i="25"/>
  <c r="E11" i="25"/>
  <c r="H10" i="25"/>
  <c r="G10" i="25"/>
  <c r="F10" i="25"/>
  <c r="E10" i="25"/>
  <c r="D8" i="25"/>
  <c r="D9" i="25" s="1"/>
  <c r="I10" i="25"/>
  <c r="C12" i="25" l="1"/>
  <c r="D12" i="25" s="1"/>
  <c r="E8" i="25"/>
  <c r="E9" i="25" s="1"/>
  <c r="I11" i="25"/>
  <c r="E12" i="25" l="1"/>
  <c r="F8" i="25"/>
  <c r="F9" i="25" s="1"/>
  <c r="J10" i="25"/>
  <c r="J11" i="25"/>
  <c r="K11" i="25" l="1"/>
  <c r="K10" i="25"/>
  <c r="F12" i="25"/>
  <c r="G8" i="25"/>
  <c r="G9" i="25" s="1"/>
  <c r="G12" i="25" l="1"/>
  <c r="H8" i="25"/>
  <c r="H9" i="25" s="1"/>
  <c r="H12" i="25" l="1"/>
  <c r="I8" i="25"/>
  <c r="I9" i="25" s="1"/>
  <c r="I12" i="25" l="1"/>
  <c r="J8" i="25"/>
  <c r="J9" i="25" s="1"/>
  <c r="J12" i="25" l="1"/>
  <c r="K8" i="25"/>
  <c r="L8" i="25" l="1"/>
  <c r="K9" i="25"/>
  <c r="K12" i="25"/>
  <c r="M8" i="25" l="1"/>
  <c r="L9" i="25"/>
  <c r="L12" i="25" s="1"/>
  <c r="N8" i="25" l="1"/>
  <c r="M9" i="25"/>
  <c r="M12" i="25" s="1"/>
  <c r="O8" i="25" l="1"/>
  <c r="O9" i="25" s="1"/>
  <c r="N9" i="25"/>
  <c r="N12" i="25" s="1"/>
  <c r="O12" i="25" s="1"/>
</calcChain>
</file>

<file path=xl/sharedStrings.xml><?xml version="1.0" encoding="utf-8"?>
<sst xmlns="http://schemas.openxmlformats.org/spreadsheetml/2006/main" count="13" uniqueCount="12">
  <si>
    <t>Receita não verificada</t>
  </si>
  <si>
    <t>Receita não verificada atualizada</t>
  </si>
  <si>
    <t>Mês</t>
  </si>
  <si>
    <t>WACC Mensal</t>
  </si>
  <si>
    <t>WACC Líquido (1a RTP)</t>
  </si>
  <si>
    <t>Mercado mensal</t>
  </si>
  <si>
    <t>1/2 WACC mensal</t>
  </si>
  <si>
    <t>Mercado 1a RTP para 2020 - Nova estrutura Tarifária</t>
  </si>
  <si>
    <t>Tabela - Compensação - Suspensão IRT 2020</t>
  </si>
  <si>
    <t>Tarifa IRT 2020 - Res. 040/2020</t>
  </si>
  <si>
    <t>Tarifa IRT 2020 - Com IGP-M, Sem Diferimento</t>
  </si>
  <si>
    <t>Diferença de Tarifa - Parcela do IGP-M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</si>
</sst>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"/>
    <numFmt numFmtId="165" formatCode="mmmm\-yyyy"/>
    <numFmt numFmtId="166" formatCode="_-* #,##0_-;\-* #,##0_-;_-* &quot;-&quot;??_-;_-@_-"/>
    <numFmt numFmtId="167" formatCode="_-* #,##0.0000_-;\-* #,##0.0000_-;_-* &quot;-&quot;????_-;_-@_-"/>
    <numFmt numFmtId="168" formatCode="#,##0.0000"/>
  </numFmts>
  <fonts count="9" x14ac:knownFonts="1">
    <font>
      <sz val="11"/>
      <color theme="1"/>
      <name val="Calibri"/>
      <family val="2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6" applyFont="1"/>
    <xf numFmtId="164" fontId="5" fillId="0" borderId="0" xfId="6" applyNumberFormat="1" applyFont="1" applyBorder="1"/>
    <xf numFmtId="167" fontId="5" fillId="0" borderId="0" xfId="6" applyNumberFormat="1" applyFont="1"/>
    <xf numFmtId="166" fontId="5" fillId="0" borderId="0" xfId="6" applyNumberFormat="1" applyFont="1"/>
    <xf numFmtId="0" fontId="7" fillId="2" borderId="0" xfId="0" applyFont="1" applyFill="1" applyBorder="1" applyAlignment="1">
      <alignment horizontal="center" vertical="center" wrapText="1"/>
    </xf>
    <xf numFmtId="165" fontId="7" fillId="2" borderId="0" xfId="6" applyNumberFormat="1" applyFont="1" applyFill="1" applyBorder="1"/>
    <xf numFmtId="168" fontId="5" fillId="3" borderId="0" xfId="4" applyNumberFormat="1" applyFont="1" applyFill="1" applyBorder="1" applyAlignment="1">
      <alignment horizontal="right" wrapText="1"/>
    </xf>
    <xf numFmtId="4" fontId="5" fillId="3" borderId="0" xfId="4" applyNumberFormat="1" applyFont="1" applyFill="1" applyBorder="1" applyAlignment="1">
      <alignment horizontal="right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0" borderId="0" xfId="6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0" fontId="5" fillId="0" borderId="0" xfId="5" applyNumberFormat="1" applyFont="1" applyFill="1" applyBorder="1" applyAlignment="1">
      <alignment horizontal="right" wrapText="1"/>
    </xf>
    <xf numFmtId="3" fontId="5" fillId="3" borderId="0" xfId="4" applyNumberFormat="1" applyFont="1" applyFill="1" applyBorder="1" applyAlignment="1">
      <alignment horizontal="right" vertical="center" wrapText="1"/>
    </xf>
    <xf numFmtId="0" fontId="6" fillId="0" borderId="0" xfId="6" applyFont="1"/>
    <xf numFmtId="0" fontId="7" fillId="4" borderId="0" xfId="0" applyFont="1" applyFill="1" applyBorder="1" applyAlignment="1">
      <alignment horizontal="left" vertical="center"/>
    </xf>
    <xf numFmtId="4" fontId="7" fillId="4" borderId="0" xfId="4" applyNumberFormat="1" applyFont="1" applyFill="1" applyBorder="1" applyAlignment="1">
      <alignment horizontal="right" wrapText="1"/>
    </xf>
    <xf numFmtId="4" fontId="8" fillId="4" borderId="0" xfId="4" applyNumberFormat="1" applyFont="1" applyFill="1" applyBorder="1" applyAlignment="1">
      <alignment horizontal="right" wrapText="1"/>
    </xf>
    <xf numFmtId="43" fontId="5" fillId="0" borderId="0" xfId="4" applyNumberFormat="1" applyFont="1" applyBorder="1"/>
    <xf numFmtId="0" fontId="0" fillId="3" borderId="0" xfId="0" applyFont="1" applyFill="1" applyBorder="1" applyAlignment="1">
      <alignment horizontal="left" vertical="center" wrapText="1"/>
    </xf>
    <xf numFmtId="0" fontId="0" fillId="0" borderId="0" xfId="6" applyFont="1" applyBorder="1" applyAlignment="1">
      <alignment horizontal="left" vertical="center"/>
    </xf>
  </cellXfs>
  <cellStyles count="8">
    <cellStyle name="Normal" xfId="0" builtinId="0" customBuiltin="1"/>
    <cellStyle name="Normal 2" xfId="1" xr:uid="{0A1FEE7F-2E83-4643-8505-471AB226A8D9}"/>
    <cellStyle name="Normal 2 2" xfId="2" xr:uid="{084E61E5-D789-4162-BABF-BDB9EF2D552D}"/>
    <cellStyle name="Normal 3" xfId="6" xr:uid="{AB879809-4907-47AA-BB9B-750D46CFE644}"/>
    <cellStyle name="Porcentagem" xfId="5" builtinId="5"/>
    <cellStyle name="Vírgula" xfId="4" builtinId="3"/>
    <cellStyle name="Vírgula 2" xfId="3" xr:uid="{906264EC-748E-4A04-B0C7-FA82C5150509}"/>
    <cellStyle name="Vírgula 3" xfId="7" xr:uid="{6F669626-F1C7-4764-B40D-C4ABE86F6A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iano.rmenegazzo\OneDrive\LRM\Trabalho\Agepar\1-Servi&#231;os%20Regulados\2-Saneamento\6-2a%20RTP\3-Trabalhos\2-Modelo%20Financeiro\Planilhas\1a%20RTP\Anexo_4_P0_2017_256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f02c203e30d0697/LRM/Trabalho/Agepar/1-Servi&#231;os%20Regulados/2-Saneamento/6-2a%20RTP/Docs/Material%201%20RTP/Planilhas/Anexo_4_P0_2017_256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Mapa"/>
      <sheetName val="Pedido_Info"/>
      <sheetName val="Dados_Entrada"/>
      <sheetName val="P0_Sanepar"/>
      <sheetName val="Fator X"/>
      <sheetName val="Tarifa_Media 2016"/>
      <sheetName val="Resultados"/>
    </sheetNames>
    <sheetDataSet>
      <sheetData sheetId="0">
        <row r="20">
          <cell r="D20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dido_Info"/>
      <sheetName val="Dados_Entrada"/>
      <sheetName val="P0_Sanepar"/>
      <sheetName val="Fator X"/>
      <sheetName val="Tarifa_Media 2016"/>
      <sheetName val="Resultados"/>
      <sheetName val="Mapa"/>
    </sheetNames>
    <sheetDataSet>
      <sheetData sheetId="0" refreshError="1">
        <row r="20">
          <cell r="D20">
            <v>2020</v>
          </cell>
        </row>
      </sheetData>
      <sheetData sheetId="1" refreshError="1"/>
      <sheetData sheetId="2" refreshError="1"/>
      <sheetData sheetId="3" refreshError="1">
        <row r="5">
          <cell r="B5">
            <v>3.9038925776633917</v>
          </cell>
        </row>
      </sheetData>
      <sheetData sheetId="4" refreshError="1">
        <row r="46">
          <cell r="B46">
            <v>7.6825215906122313E-3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F995C-0544-40B2-AA26-72F649116D79}">
  <dimension ref="B2:O15"/>
  <sheetViews>
    <sheetView showGridLines="0" tabSelected="1" zoomScaleNormal="100" workbookViewId="0">
      <selection activeCell="H22" sqref="H22"/>
    </sheetView>
  </sheetViews>
  <sheetFormatPr defaultRowHeight="15" x14ac:dyDescent="0.25"/>
  <cols>
    <col min="1" max="1" width="2" style="1" customWidth="1"/>
    <col min="2" max="2" width="41.85546875" style="1" customWidth="1"/>
    <col min="3" max="8" width="16.7109375" style="1" bestFit="1" customWidth="1"/>
    <col min="9" max="10" width="17.5703125" style="1" bestFit="1" customWidth="1"/>
    <col min="11" max="11" width="16.7109375" style="1" bestFit="1" customWidth="1"/>
    <col min="12" max="15" width="15.5703125" style="1" bestFit="1" customWidth="1"/>
    <col min="16" max="16384" width="9.140625" style="1"/>
  </cols>
  <sheetData>
    <row r="2" spans="2:15" x14ac:dyDescent="0.25">
      <c r="B2" s="15" t="s">
        <v>8</v>
      </c>
    </row>
    <row r="3" spans="2:15" x14ac:dyDescent="0.25">
      <c r="B3" s="5" t="s">
        <v>2</v>
      </c>
      <c r="C3" s="6">
        <v>43952</v>
      </c>
      <c r="D3" s="6">
        <v>43983</v>
      </c>
      <c r="E3" s="6">
        <v>44013</v>
      </c>
      <c r="F3" s="6">
        <v>44044</v>
      </c>
      <c r="G3" s="6">
        <v>44075</v>
      </c>
      <c r="H3" s="6">
        <v>44105</v>
      </c>
      <c r="I3" s="6">
        <v>44136</v>
      </c>
      <c r="J3" s="6">
        <v>44166</v>
      </c>
      <c r="K3" s="6">
        <v>44197</v>
      </c>
      <c r="L3" s="6">
        <v>44228</v>
      </c>
      <c r="M3" s="6">
        <v>44256</v>
      </c>
      <c r="N3" s="6">
        <v>44287</v>
      </c>
      <c r="O3" s="6">
        <v>44317</v>
      </c>
    </row>
    <row r="4" spans="2:15" ht="15" customHeight="1" x14ac:dyDescent="0.25">
      <c r="B4" s="20" t="s">
        <v>10</v>
      </c>
      <c r="C4" s="7">
        <v>5.4996462610057151</v>
      </c>
      <c r="D4" s="7">
        <f>$C$4</f>
        <v>5.4996462610057151</v>
      </c>
      <c r="E4" s="7">
        <f t="shared" ref="E4:O4" si="0">$C$4</f>
        <v>5.4996462610057151</v>
      </c>
      <c r="F4" s="7">
        <f t="shared" si="0"/>
        <v>5.4996462610057151</v>
      </c>
      <c r="G4" s="7">
        <f t="shared" si="0"/>
        <v>5.4996462610057151</v>
      </c>
      <c r="H4" s="7">
        <f t="shared" si="0"/>
        <v>5.4996462610057151</v>
      </c>
      <c r="I4" s="7">
        <f t="shared" si="0"/>
        <v>5.4996462610057151</v>
      </c>
      <c r="J4" s="7">
        <f t="shared" si="0"/>
        <v>5.4996462610057151</v>
      </c>
      <c r="K4" s="7">
        <f t="shared" si="0"/>
        <v>5.4996462610057151</v>
      </c>
      <c r="L4" s="7">
        <f t="shared" si="0"/>
        <v>5.4996462610057151</v>
      </c>
      <c r="M4" s="7">
        <f t="shared" si="0"/>
        <v>5.4996462610057151</v>
      </c>
      <c r="N4" s="7">
        <f t="shared" si="0"/>
        <v>5.4996462610057151</v>
      </c>
      <c r="O4" s="7">
        <f t="shared" si="0"/>
        <v>5.4996462610057151</v>
      </c>
    </row>
    <row r="5" spans="2:15" ht="15" customHeight="1" x14ac:dyDescent="0.25">
      <c r="B5" s="21" t="s">
        <v>9</v>
      </c>
      <c r="C5" s="2">
        <v>5.4440037603102223</v>
      </c>
      <c r="D5" s="2">
        <f>$C$5</f>
        <v>5.4440037603102223</v>
      </c>
      <c r="E5" s="2">
        <f t="shared" ref="E5:O5" si="1">$C$5</f>
        <v>5.4440037603102223</v>
      </c>
      <c r="F5" s="2">
        <f t="shared" si="1"/>
        <v>5.4440037603102223</v>
      </c>
      <c r="G5" s="2">
        <f t="shared" si="1"/>
        <v>5.4440037603102223</v>
      </c>
      <c r="H5" s="2">
        <f t="shared" si="1"/>
        <v>5.4440037603102223</v>
      </c>
      <c r="I5" s="2">
        <f t="shared" si="1"/>
        <v>5.4440037603102223</v>
      </c>
      <c r="J5" s="2">
        <f t="shared" si="1"/>
        <v>5.4440037603102223</v>
      </c>
      <c r="K5" s="2">
        <f t="shared" si="1"/>
        <v>5.4440037603102223</v>
      </c>
      <c r="L5" s="2">
        <f t="shared" si="1"/>
        <v>5.4440037603102223</v>
      </c>
      <c r="M5" s="2">
        <f t="shared" si="1"/>
        <v>5.4440037603102223</v>
      </c>
      <c r="N5" s="2">
        <f t="shared" si="1"/>
        <v>5.4440037603102223</v>
      </c>
      <c r="O5" s="2">
        <f t="shared" si="1"/>
        <v>5.4440037603102223</v>
      </c>
    </row>
    <row r="6" spans="2:15" x14ac:dyDescent="0.25">
      <c r="B6" s="20" t="s">
        <v>11</v>
      </c>
      <c r="C6" s="7">
        <f>C4-C5</f>
        <v>5.5642500695492814E-2</v>
      </c>
      <c r="D6" s="7">
        <f t="shared" ref="D6:L6" si="2">D4-D5</f>
        <v>5.5642500695492814E-2</v>
      </c>
      <c r="E6" s="7">
        <f t="shared" si="2"/>
        <v>5.5642500695492814E-2</v>
      </c>
      <c r="F6" s="7">
        <f t="shared" si="2"/>
        <v>5.5642500695492814E-2</v>
      </c>
      <c r="G6" s="7">
        <f t="shared" si="2"/>
        <v>5.5642500695492814E-2</v>
      </c>
      <c r="H6" s="7">
        <f t="shared" si="2"/>
        <v>5.5642500695492814E-2</v>
      </c>
      <c r="I6" s="7">
        <f t="shared" si="2"/>
        <v>5.5642500695492814E-2</v>
      </c>
      <c r="J6" s="7">
        <f t="shared" si="2"/>
        <v>5.5642500695492814E-2</v>
      </c>
      <c r="K6" s="7">
        <f t="shared" si="2"/>
        <v>5.5642500695492814E-2</v>
      </c>
      <c r="L6" s="7">
        <f t="shared" si="2"/>
        <v>5.5642500695492814E-2</v>
      </c>
      <c r="M6" s="7">
        <f t="shared" ref="M6" si="3">M4-M5</f>
        <v>5.5642500695492814E-2</v>
      </c>
      <c r="N6" s="7">
        <f t="shared" ref="N6" si="4">N4-N5</f>
        <v>5.5642500695492814E-2</v>
      </c>
      <c r="O6" s="7">
        <f t="shared" ref="O6" si="5">O4-O5</f>
        <v>5.5642500695492814E-2</v>
      </c>
    </row>
    <row r="7" spans="2:15" x14ac:dyDescent="0.25">
      <c r="B7" s="11" t="s">
        <v>3</v>
      </c>
      <c r="C7" s="2">
        <f>(1+$C$13)^(1/12)</f>
        <v>1.006911150894966</v>
      </c>
      <c r="D7" s="2">
        <f t="shared" ref="D7:O7" si="6">(1+$C$13)^(1/12)</f>
        <v>1.006911150894966</v>
      </c>
      <c r="E7" s="2">
        <f t="shared" si="6"/>
        <v>1.006911150894966</v>
      </c>
      <c r="F7" s="2">
        <f t="shared" si="6"/>
        <v>1.006911150894966</v>
      </c>
      <c r="G7" s="2">
        <f t="shared" si="6"/>
        <v>1.006911150894966</v>
      </c>
      <c r="H7" s="2">
        <f t="shared" si="6"/>
        <v>1.006911150894966</v>
      </c>
      <c r="I7" s="2">
        <f t="shared" si="6"/>
        <v>1.006911150894966</v>
      </c>
      <c r="J7" s="2">
        <f t="shared" si="6"/>
        <v>1.006911150894966</v>
      </c>
      <c r="K7" s="2">
        <f t="shared" si="6"/>
        <v>1.006911150894966</v>
      </c>
      <c r="L7" s="2">
        <f t="shared" si="6"/>
        <v>1.006911150894966</v>
      </c>
      <c r="M7" s="2">
        <f t="shared" si="6"/>
        <v>1.006911150894966</v>
      </c>
      <c r="N7" s="2">
        <f t="shared" si="6"/>
        <v>1.006911150894966</v>
      </c>
      <c r="O7" s="2">
        <f t="shared" si="6"/>
        <v>1.006911150894966</v>
      </c>
    </row>
    <row r="8" spans="2:15" x14ac:dyDescent="0.25">
      <c r="B8" s="10" t="s">
        <v>5</v>
      </c>
      <c r="C8" s="8">
        <f>C14/365*15</f>
        <v>38056724.419967212</v>
      </c>
      <c r="D8" s="8">
        <f>C14/12</f>
        <v>77170580.073822394</v>
      </c>
      <c r="E8" s="8">
        <f>D8</f>
        <v>77170580.073822394</v>
      </c>
      <c r="F8" s="8">
        <f t="shared" ref="F8:L8" si="7">E8</f>
        <v>77170580.073822394</v>
      </c>
      <c r="G8" s="8">
        <f t="shared" si="7"/>
        <v>77170580.073822394</v>
      </c>
      <c r="H8" s="8">
        <f t="shared" si="7"/>
        <v>77170580.073822394</v>
      </c>
      <c r="I8" s="8">
        <f t="shared" si="7"/>
        <v>77170580.073822394</v>
      </c>
      <c r="J8" s="8">
        <f t="shared" si="7"/>
        <v>77170580.073822394</v>
      </c>
      <c r="K8" s="8">
        <f t="shared" si="7"/>
        <v>77170580.073822394</v>
      </c>
      <c r="L8" s="8">
        <f t="shared" si="7"/>
        <v>77170580.073822394</v>
      </c>
      <c r="M8" s="8">
        <f t="shared" ref="M8" si="8">L8</f>
        <v>77170580.073822394</v>
      </c>
      <c r="N8" s="8">
        <f t="shared" ref="N8" si="9">M8</f>
        <v>77170580.073822394</v>
      </c>
      <c r="O8" s="8">
        <f t="shared" ref="O8" si="10">N8</f>
        <v>77170580.073822394</v>
      </c>
    </row>
    <row r="9" spans="2:15" x14ac:dyDescent="0.25">
      <c r="B9" s="11" t="s">
        <v>0</v>
      </c>
      <c r="C9" s="19">
        <f>C8*C6*0.25</f>
        <v>529392.82875155099</v>
      </c>
      <c r="D9" s="19">
        <f>(D8*D6)*0.75</f>
        <v>3220473.0415719347</v>
      </c>
      <c r="E9" s="19">
        <f>E8*E6</f>
        <v>4293964.0554292463</v>
      </c>
      <c r="F9" s="19">
        <f t="shared" ref="F9:K9" si="11">F8*F6</f>
        <v>4293964.0554292463</v>
      </c>
      <c r="G9" s="19">
        <f t="shared" si="11"/>
        <v>4293964.0554292463</v>
      </c>
      <c r="H9" s="19">
        <f t="shared" si="11"/>
        <v>4293964.0554292463</v>
      </c>
      <c r="I9" s="19">
        <f t="shared" si="11"/>
        <v>4293964.0554292463</v>
      </c>
      <c r="J9" s="19">
        <f t="shared" si="11"/>
        <v>4293964.0554292463</v>
      </c>
      <c r="K9" s="19">
        <f t="shared" si="11"/>
        <v>4293964.0554292463</v>
      </c>
      <c r="L9" s="19">
        <f>L8*L6</f>
        <v>4293964.0554292463</v>
      </c>
      <c r="M9" s="19">
        <f>M8*M6</f>
        <v>4293964.0554292463</v>
      </c>
      <c r="N9" s="19">
        <f>N8*N6</f>
        <v>4293964.0554292463</v>
      </c>
      <c r="O9" s="19">
        <f>O8*O6*0.5</f>
        <v>2146982.0277146231</v>
      </c>
    </row>
    <row r="10" spans="2:15" x14ac:dyDescent="0.25">
      <c r="B10" s="10" t="s">
        <v>6</v>
      </c>
      <c r="C10" s="7">
        <f>+(1+((C7-1)/2))</f>
        <v>1.003455575447483</v>
      </c>
      <c r="D10" s="7">
        <f t="shared" ref="D10:K10" si="12">(1+((D7-1)/2))</f>
        <v>1.003455575447483</v>
      </c>
      <c r="E10" s="7">
        <f t="shared" si="12"/>
        <v>1.003455575447483</v>
      </c>
      <c r="F10" s="7">
        <f t="shared" si="12"/>
        <v>1.003455575447483</v>
      </c>
      <c r="G10" s="7">
        <f t="shared" si="12"/>
        <v>1.003455575447483</v>
      </c>
      <c r="H10" s="7">
        <f t="shared" si="12"/>
        <v>1.003455575447483</v>
      </c>
      <c r="I10" s="7">
        <f t="shared" si="12"/>
        <v>1.003455575447483</v>
      </c>
      <c r="J10" s="7">
        <f t="shared" si="12"/>
        <v>1.003455575447483</v>
      </c>
      <c r="K10" s="7">
        <f t="shared" si="12"/>
        <v>1.003455575447483</v>
      </c>
      <c r="L10" s="7">
        <f>(1+((L7-1)/2))</f>
        <v>1.003455575447483</v>
      </c>
      <c r="M10" s="7">
        <f t="shared" ref="M10:O10" si="13">(1+((M7-1)/2))</f>
        <v>1.003455575447483</v>
      </c>
      <c r="N10" s="7">
        <f t="shared" si="13"/>
        <v>1.003455575447483</v>
      </c>
      <c r="O10" s="7">
        <f t="shared" si="13"/>
        <v>1.003455575447483</v>
      </c>
    </row>
    <row r="11" spans="2:15" x14ac:dyDescent="0.25">
      <c r="B11" s="11" t="s">
        <v>3</v>
      </c>
      <c r="C11" s="2">
        <f>C10</f>
        <v>1.003455575447483</v>
      </c>
      <c r="D11" s="2">
        <f t="shared" ref="D11:L11" si="14">D7</f>
        <v>1.006911150894966</v>
      </c>
      <c r="E11" s="2">
        <f t="shared" si="14"/>
        <v>1.006911150894966</v>
      </c>
      <c r="F11" s="2">
        <f t="shared" si="14"/>
        <v>1.006911150894966</v>
      </c>
      <c r="G11" s="2">
        <f t="shared" si="14"/>
        <v>1.006911150894966</v>
      </c>
      <c r="H11" s="2">
        <f t="shared" si="14"/>
        <v>1.006911150894966</v>
      </c>
      <c r="I11" s="2">
        <f t="shared" si="14"/>
        <v>1.006911150894966</v>
      </c>
      <c r="J11" s="2">
        <f t="shared" si="14"/>
        <v>1.006911150894966</v>
      </c>
      <c r="K11" s="2">
        <f t="shared" si="14"/>
        <v>1.006911150894966</v>
      </c>
      <c r="L11" s="2">
        <f t="shared" si="14"/>
        <v>1.006911150894966</v>
      </c>
      <c r="M11" s="2">
        <f t="shared" ref="M11:O11" si="15">M7</f>
        <v>1.006911150894966</v>
      </c>
      <c r="N11" s="2">
        <f t="shared" si="15"/>
        <v>1.006911150894966</v>
      </c>
      <c r="O11" s="2">
        <f t="shared" si="15"/>
        <v>1.006911150894966</v>
      </c>
    </row>
    <row r="12" spans="2:15" s="15" customFormat="1" x14ac:dyDescent="0.25">
      <c r="B12" s="16" t="s">
        <v>1</v>
      </c>
      <c r="C12" s="18">
        <f>C9*C11</f>
        <v>531222.18561265839</v>
      </c>
      <c r="D12" s="18">
        <f>(C12*D11)+(D9*D10)</f>
        <v>3766495.1714398526</v>
      </c>
      <c r="E12" s="18">
        <f>(D12*E11)+(E9*E10)</f>
        <v>8101328.1601063963</v>
      </c>
      <c r="F12" s="18">
        <f>(E12*F11)+(F9*F10)</f>
        <v>12466119.833662091</v>
      </c>
      <c r="G12" s="18">
        <f t="shared" ref="G12:L12" si="16">(F12*G11)+(G9*G10)</f>
        <v>16861077.241098821</v>
      </c>
      <c r="H12" s="18">
        <f t="shared" si="16"/>
        <v>21286408.862355292</v>
      </c>
      <c r="I12" s="18">
        <f t="shared" si="16"/>
        <v>25742324.618206531</v>
      </c>
      <c r="J12" s="18">
        <f t="shared" si="16"/>
        <v>30229035.880221717</v>
      </c>
      <c r="K12" s="18">
        <f t="shared" si="16"/>
        <v>34746755.480790831</v>
      </c>
      <c r="L12" s="18">
        <f t="shared" si="16"/>
        <v>39295697.723220624</v>
      </c>
      <c r="M12" s="18">
        <f t="shared" ref="M12" si="17">(L12*M11)+(M9*M10)</f>
        <v>43876078.391900331</v>
      </c>
      <c r="N12" s="18">
        <f t="shared" ref="N12" si="18">(M12*N11)+(N9*N10)</f>
        <v>48488114.762537673</v>
      </c>
      <c r="O12" s="17">
        <f t="shared" ref="O12" si="19">(N12*O11)+(O9*O10)</f>
        <v>50977624.52636978</v>
      </c>
    </row>
    <row r="13" spans="2:15" x14ac:dyDescent="0.25">
      <c r="B13" s="12" t="s">
        <v>4</v>
      </c>
      <c r="C13" s="13">
        <v>8.616E-2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30" x14ac:dyDescent="0.25">
      <c r="B14" s="9" t="s">
        <v>7</v>
      </c>
      <c r="C14" s="14">
        <v>926046960.88586879</v>
      </c>
    </row>
    <row r="15" spans="2:15" x14ac:dyDescent="0.25">
      <c r="B15" s="15"/>
      <c r="F15" s="4"/>
      <c r="G15" s="4"/>
    </row>
  </sheetData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CompensaçãoIGP-M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Ricardo Menegazzo</dc:creator>
  <cp:lastModifiedBy>Luciano Ricardo Menegazzo</cp:lastModifiedBy>
  <dcterms:created xsi:type="dcterms:W3CDTF">2019-11-25T15:00:33Z</dcterms:created>
  <dcterms:modified xsi:type="dcterms:W3CDTF">2021-03-22T17:54:40Z</dcterms:modified>
</cp:coreProperties>
</file>