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drawings/drawing5.xml" ContentType="application/vnd.openxmlformats-officedocument.drawing+xml"/>
  <Override PartName="/xl/comments4.xml" ContentType="application/vnd.openxmlformats-officedocument.spreadsheetml.comments+xml"/>
  <Override PartName="/xl/drawings/drawing6.xml" ContentType="application/vnd.openxmlformats-officedocument.drawing+xml"/>
  <Override PartName="/xl/comments5.xml" ContentType="application/vnd.openxmlformats-officedocument.spreadsheetml.comments+xml"/>
  <Override PartName="/xl/drawings/drawing7.xml" ContentType="application/vnd.openxmlformats-officedocument.drawing+xml"/>
  <Override PartName="/xl/comments6.xml" ContentType="application/vnd.openxmlformats-officedocument.spreadsheetml.comments+xml"/>
  <Override PartName="/xl/drawings/drawing8.xml" ContentType="application/vnd.openxmlformats-officedocument.drawing+xml"/>
  <Override PartName="/xl/comments7.xml" ContentType="application/vnd.openxmlformats-officedocument.spreadsheetml.comments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LMDM Lenovo 2021\Documentos\##PROJETOS\AGEPAR (2021) - Metodologia Tarifária\R 1.1.6 - Fator Q\"/>
    </mc:Choice>
  </mc:AlternateContent>
  <xr:revisionPtr revIDLastSave="0" documentId="13_ncr:1_{CCF36216-2975-45A1-9FA8-CD318B2D9697}" xr6:coauthVersionLast="47" xr6:coauthVersionMax="47" xr10:uidLastSave="{00000000-0000-0000-0000-000000000000}"/>
  <bookViews>
    <workbookView xWindow="-108" yWindow="-108" windowWidth="23256" windowHeight="12576" activeTab="7" xr2:uid="{E7615E1E-8827-4E33-B1FF-E1F3AB2D06C9}"/>
  </bookViews>
  <sheets>
    <sheet name="Fator Q" sheetId="1" r:id="rId1"/>
    <sheet name="I1" sheetId="4" r:id="rId2"/>
    <sheet name="I2" sheetId="5" r:id="rId3"/>
    <sheet name="I3" sheetId="6" r:id="rId4"/>
    <sheet name="I4" sheetId="10" r:id="rId5"/>
    <sheet name="I5" sheetId="8" r:id="rId6"/>
    <sheet name="I6" sheetId="2" r:id="rId7"/>
    <sheet name="I7" sheetId="3" r:id="rId8"/>
    <sheet name="ResumoMetas" sheetId="12" r:id="rId9"/>
    <sheet name="SNIS" sheetId="9" r:id="rId1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1" i="3" l="1"/>
  <c r="G13" i="3" s="1"/>
  <c r="G13" i="1" s="1"/>
  <c r="F11" i="3"/>
  <c r="F13" i="3" s="1"/>
  <c r="F13" i="1" s="1"/>
  <c r="E11" i="3"/>
  <c r="E13" i="3" s="1"/>
  <c r="E13" i="1" s="1"/>
  <c r="D11" i="3"/>
  <c r="D13" i="3" s="1"/>
  <c r="D13" i="1" s="1"/>
  <c r="G8" i="2"/>
  <c r="G9" i="2" s="1"/>
  <c r="G11" i="2" s="1"/>
  <c r="G12" i="1" s="1"/>
  <c r="F8" i="2"/>
  <c r="E8" i="2"/>
  <c r="E9" i="2" s="1"/>
  <c r="E11" i="2" s="1"/>
  <c r="E12" i="1" s="1"/>
  <c r="D8" i="2"/>
  <c r="D9" i="2" s="1"/>
  <c r="K13" i="12"/>
  <c r="K12" i="12"/>
  <c r="K11" i="12"/>
  <c r="J11" i="12"/>
  <c r="I11" i="12"/>
  <c r="H11" i="12"/>
  <c r="G11" i="12"/>
  <c r="F11" i="12"/>
  <c r="K10" i="12"/>
  <c r="J10" i="12"/>
  <c r="I10" i="12"/>
  <c r="H10" i="12"/>
  <c r="G10" i="12"/>
  <c r="F10" i="12"/>
  <c r="K9" i="12"/>
  <c r="J9" i="12"/>
  <c r="I9" i="12"/>
  <c r="H9" i="12"/>
  <c r="G9" i="12"/>
  <c r="F9" i="12"/>
  <c r="K8" i="12"/>
  <c r="J8" i="12"/>
  <c r="I8" i="12"/>
  <c r="H8" i="12"/>
  <c r="G8" i="12"/>
  <c r="F8" i="12"/>
  <c r="K7" i="12"/>
  <c r="J7" i="12"/>
  <c r="I7" i="12"/>
  <c r="H7" i="12"/>
  <c r="G7" i="12"/>
  <c r="F7" i="12"/>
  <c r="M14" i="6"/>
  <c r="L14" i="6"/>
  <c r="K14" i="6"/>
  <c r="J14" i="6"/>
  <c r="I14" i="6"/>
  <c r="D10" i="6"/>
  <c r="E10" i="6"/>
  <c r="F10" i="6"/>
  <c r="G10" i="6"/>
  <c r="D12" i="6"/>
  <c r="E12" i="6"/>
  <c r="F12" i="6"/>
  <c r="G12" i="6"/>
  <c r="I10" i="5"/>
  <c r="H10" i="5"/>
  <c r="E11" i="12"/>
  <c r="E10" i="12"/>
  <c r="E8" i="12"/>
  <c r="F11" i="10"/>
  <c r="F10" i="1" s="1"/>
  <c r="K10" i="1"/>
  <c r="J10" i="1"/>
  <c r="I10" i="1"/>
  <c r="H10" i="1"/>
  <c r="G9" i="10"/>
  <c r="G11" i="10" s="1"/>
  <c r="G10" i="1" s="1"/>
  <c r="F9" i="10"/>
  <c r="E9" i="10"/>
  <c r="E11" i="10" s="1"/>
  <c r="E10" i="1" s="1"/>
  <c r="D9" i="10"/>
  <c r="D11" i="10" s="1"/>
  <c r="D10" i="1" s="1"/>
  <c r="K13" i="1"/>
  <c r="K12" i="1"/>
  <c r="K11" i="1"/>
  <c r="K9" i="1"/>
  <c r="K8" i="1"/>
  <c r="K7" i="1"/>
  <c r="J13" i="1"/>
  <c r="J12" i="1"/>
  <c r="J11" i="1"/>
  <c r="J9" i="1"/>
  <c r="J8" i="1"/>
  <c r="J7" i="1"/>
  <c r="I13" i="1"/>
  <c r="I12" i="1"/>
  <c r="I11" i="1"/>
  <c r="I9" i="1"/>
  <c r="I8" i="1"/>
  <c r="I7" i="1"/>
  <c r="H13" i="1"/>
  <c r="H12" i="1"/>
  <c r="H11" i="1"/>
  <c r="H9" i="1"/>
  <c r="H8" i="1"/>
  <c r="H7" i="1"/>
  <c r="G11" i="6"/>
  <c r="F11" i="6"/>
  <c r="E11" i="6"/>
  <c r="D11" i="6"/>
  <c r="G8" i="6"/>
  <c r="F8" i="6"/>
  <c r="E8" i="6"/>
  <c r="D8" i="6"/>
  <c r="G9" i="6"/>
  <c r="F9" i="6"/>
  <c r="E9" i="6"/>
  <c r="D9" i="6"/>
  <c r="G7" i="6"/>
  <c r="F7" i="6"/>
  <c r="E7" i="6"/>
  <c r="D7" i="6"/>
  <c r="F9" i="2"/>
  <c r="F11" i="2" s="1"/>
  <c r="F12" i="1" s="1"/>
  <c r="G9" i="4"/>
  <c r="F9" i="4"/>
  <c r="E9" i="4"/>
  <c r="D9" i="4"/>
  <c r="G8" i="4"/>
  <c r="F8" i="4"/>
  <c r="E8" i="4"/>
  <c r="D8" i="4"/>
  <c r="G9" i="8"/>
  <c r="G11" i="8" s="1"/>
  <c r="G11" i="1" s="1"/>
  <c r="F9" i="8"/>
  <c r="F11" i="8" s="1"/>
  <c r="F11" i="1" s="1"/>
  <c r="E9" i="8"/>
  <c r="E11" i="8" s="1"/>
  <c r="E11" i="1" s="1"/>
  <c r="D9" i="8"/>
  <c r="D11" i="8" s="1"/>
  <c r="D11" i="1" s="1"/>
  <c r="G7" i="5"/>
  <c r="G8" i="5" s="1"/>
  <c r="F7" i="5"/>
  <c r="F8" i="5" s="1"/>
  <c r="E7" i="5"/>
  <c r="E8" i="5" s="1"/>
  <c r="D7" i="5"/>
  <c r="H12" i="3" l="1"/>
  <c r="D11" i="2"/>
  <c r="D12" i="1" s="1"/>
  <c r="H10" i="2"/>
  <c r="K15" i="1"/>
  <c r="I15" i="1"/>
  <c r="J15" i="1"/>
  <c r="K14" i="1"/>
  <c r="H15" i="1"/>
  <c r="J14" i="1"/>
  <c r="I14" i="1"/>
  <c r="H14" i="1"/>
  <c r="G10" i="4"/>
  <c r="G11" i="4" s="1"/>
  <c r="G13" i="4" s="1"/>
  <c r="G7" i="1" s="1"/>
  <c r="F10" i="4"/>
  <c r="F11" i="4" s="1"/>
  <c r="F13" i="4" s="1"/>
  <c r="F7" i="1" s="1"/>
  <c r="E13" i="6"/>
  <c r="G13" i="6"/>
  <c r="G15" i="6" s="1"/>
  <c r="G9" i="1" s="1"/>
  <c r="F13" i="6"/>
  <c r="D13" i="6"/>
  <c r="D8" i="5"/>
  <c r="D9" i="5" s="1"/>
  <c r="D11" i="5" s="1"/>
  <c r="D8" i="1" s="1"/>
  <c r="G9" i="5"/>
  <c r="G11" i="5" s="1"/>
  <c r="G8" i="1" s="1"/>
  <c r="F9" i="5"/>
  <c r="F11" i="5" s="1"/>
  <c r="F8" i="1" s="1"/>
  <c r="E9" i="5"/>
  <c r="E11" i="5" s="1"/>
  <c r="E8" i="1" s="1"/>
  <c r="E10" i="4"/>
  <c r="E11" i="4" s="1"/>
  <c r="E13" i="4" s="1"/>
  <c r="E7" i="1" s="1"/>
  <c r="D10" i="4"/>
  <c r="D11" i="4" s="1"/>
  <c r="E13" i="12" l="1"/>
  <c r="I12" i="3"/>
  <c r="E12" i="12"/>
  <c r="I10" i="2"/>
  <c r="F15" i="6"/>
  <c r="F9" i="1" s="1"/>
  <c r="F14" i="1" s="1"/>
  <c r="F15" i="1" s="1"/>
  <c r="E15" i="6"/>
  <c r="E9" i="1" s="1"/>
  <c r="E14" i="1" s="1"/>
  <c r="E15" i="1" s="1"/>
  <c r="D15" i="6"/>
  <c r="D9" i="1" s="1"/>
  <c r="D14" i="1" s="1"/>
  <c r="D15" i="1" s="1"/>
  <c r="H14" i="6"/>
  <c r="E9" i="12" s="1"/>
  <c r="D13" i="4"/>
  <c r="D7" i="1" s="1"/>
  <c r="H12" i="4"/>
  <c r="G15" i="1"/>
  <c r="G14" i="1"/>
  <c r="F13" i="12" l="1"/>
  <c r="J12" i="3"/>
  <c r="J10" i="2"/>
  <c r="F12" i="12"/>
  <c r="E7" i="12"/>
  <c r="I12" i="4"/>
  <c r="G13" i="12" l="1"/>
  <c r="K12" i="3"/>
  <c r="K10" i="2"/>
  <c r="G12" i="12"/>
  <c r="J12" i="4"/>
  <c r="K12" i="4" s="1"/>
  <c r="L12" i="4" s="1"/>
  <c r="M12" i="4" s="1"/>
  <c r="H13" i="12" l="1"/>
  <c r="L12" i="3"/>
  <c r="H12" i="12"/>
  <c r="L10" i="2"/>
  <c r="J10" i="5"/>
  <c r="K10" i="5" s="1"/>
  <c r="I13" i="12" l="1"/>
  <c r="M12" i="3"/>
  <c r="J13" i="12" s="1"/>
  <c r="I12" i="12"/>
  <c r="M10" i="2"/>
  <c r="J12" i="12" s="1"/>
  <c r="L10" i="5"/>
  <c r="M10" i="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Marília Strapasson de Souza</author>
  </authors>
  <commentList>
    <comment ref="D12" authorId="0" shapeId="0" xr:uid="{7F3AC9E2-2321-4CE7-9F71-21EB325BA223}">
      <text>
        <r>
          <rPr>
            <b/>
            <sz val="9"/>
            <color indexed="81"/>
            <rFont val="Segoe UI"/>
            <family val="2"/>
          </rPr>
          <t>Marília Strapasson de Souza:</t>
        </r>
        <r>
          <rPr>
            <sz val="9"/>
            <color indexed="81"/>
            <rFont val="Segoe UI"/>
            <family val="2"/>
          </rPr>
          <t xml:space="preserve">
Valores informados a título ilustrativo, para fins de validação da operacionalidade da planilha.</t>
        </r>
      </text>
    </comment>
    <comment ref="E12" authorId="0" shapeId="0" xr:uid="{EEF13449-6AF6-4789-8C5D-2A02AB32140B}">
      <text>
        <r>
          <rPr>
            <b/>
            <sz val="9"/>
            <color indexed="81"/>
            <rFont val="Segoe UI"/>
            <family val="2"/>
          </rPr>
          <t>Marília Strapasson de Souza:</t>
        </r>
        <r>
          <rPr>
            <sz val="9"/>
            <color indexed="81"/>
            <rFont val="Segoe UI"/>
            <family val="2"/>
          </rPr>
          <t xml:space="preserve">
Valores informados a título ilustrativo, para fins de validação da operacionalidade da planilha.</t>
        </r>
      </text>
    </comment>
    <comment ref="F12" authorId="0" shapeId="0" xr:uid="{30D3904B-5CFA-413D-AA68-CD7BABD1CEE4}">
      <text>
        <r>
          <rPr>
            <b/>
            <sz val="9"/>
            <color indexed="81"/>
            <rFont val="Segoe UI"/>
            <family val="2"/>
          </rPr>
          <t>Marília Strapasson de Souza:</t>
        </r>
        <r>
          <rPr>
            <sz val="9"/>
            <color indexed="81"/>
            <rFont val="Segoe UI"/>
            <family val="2"/>
          </rPr>
          <t xml:space="preserve">
Valores informados a título ilustrativo, para fins de validação da operacionalidade da planilha.</t>
        </r>
      </text>
    </comment>
    <comment ref="G12" authorId="0" shapeId="0" xr:uid="{B196629E-3E22-4325-912D-DF3C249768B1}">
      <text>
        <r>
          <rPr>
            <b/>
            <sz val="9"/>
            <color indexed="81"/>
            <rFont val="Segoe UI"/>
            <family val="2"/>
          </rPr>
          <t>Marília Strapasson de Souza:</t>
        </r>
        <r>
          <rPr>
            <sz val="9"/>
            <color indexed="81"/>
            <rFont val="Segoe UI"/>
            <family val="2"/>
          </rPr>
          <t xml:space="preserve">
Valores informados a título ilustrativo, para fins de validação da operacionalidade da planilha.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Marília Strapasson de Souza</author>
  </authors>
  <commentList>
    <comment ref="D10" authorId="0" shapeId="0" xr:uid="{A18FBA89-BB46-4B16-97DB-5078AF0AFB06}">
      <text>
        <r>
          <rPr>
            <b/>
            <sz val="9"/>
            <color indexed="81"/>
            <rFont val="Segoe UI"/>
            <family val="2"/>
          </rPr>
          <t>Marília Strapasson de Souza:</t>
        </r>
        <r>
          <rPr>
            <sz val="9"/>
            <color indexed="81"/>
            <rFont val="Segoe UI"/>
            <family val="2"/>
          </rPr>
          <t xml:space="preserve">
Valores informados a título ilustrativo, para fins de validação da operacionalidade da planilha.</t>
        </r>
      </text>
    </comment>
    <comment ref="E10" authorId="0" shapeId="0" xr:uid="{DB0A6B20-5B72-47A2-B88E-F062DD877198}">
      <text>
        <r>
          <rPr>
            <b/>
            <sz val="9"/>
            <color indexed="81"/>
            <rFont val="Segoe UI"/>
            <family val="2"/>
          </rPr>
          <t>Marília Strapasson de Souza:</t>
        </r>
        <r>
          <rPr>
            <sz val="9"/>
            <color indexed="81"/>
            <rFont val="Segoe UI"/>
            <family val="2"/>
          </rPr>
          <t xml:space="preserve">
Valores informados a título ilustrativo, para fins de validação da operacionalidade da planilha.</t>
        </r>
      </text>
    </comment>
    <comment ref="F10" authorId="0" shapeId="0" xr:uid="{56446A1A-7189-41F9-9A6D-17E61A0B324D}">
      <text>
        <r>
          <rPr>
            <b/>
            <sz val="9"/>
            <color indexed="81"/>
            <rFont val="Segoe UI"/>
            <family val="2"/>
          </rPr>
          <t>Marília Strapasson de Souza:</t>
        </r>
        <r>
          <rPr>
            <sz val="9"/>
            <color indexed="81"/>
            <rFont val="Segoe UI"/>
            <family val="2"/>
          </rPr>
          <t xml:space="preserve">
Valores informados a título ilustrativo, para fins de validação da operacionalidade da planilha.</t>
        </r>
      </text>
    </comment>
    <comment ref="G10" authorId="0" shapeId="0" xr:uid="{1F9789CF-C21A-481D-BBC3-7DECC1C20671}">
      <text>
        <r>
          <rPr>
            <b/>
            <sz val="9"/>
            <color indexed="81"/>
            <rFont val="Segoe UI"/>
            <family val="2"/>
          </rPr>
          <t>Marília Strapasson de Souza:</t>
        </r>
        <r>
          <rPr>
            <sz val="9"/>
            <color indexed="81"/>
            <rFont val="Segoe UI"/>
            <family val="2"/>
          </rPr>
          <t xml:space="preserve">
Valores informados a título ilustrativo, para fins de validação da operacionalidade da planilha.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Marília Strapasson de Souza</author>
  </authors>
  <commentList>
    <comment ref="D14" authorId="0" shapeId="0" xr:uid="{9A359485-71AB-4F50-8973-315EB9E36523}">
      <text>
        <r>
          <rPr>
            <b/>
            <sz val="9"/>
            <color indexed="81"/>
            <rFont val="Segoe UI"/>
            <family val="2"/>
          </rPr>
          <t>Marília Strapasson de Souza:</t>
        </r>
        <r>
          <rPr>
            <sz val="9"/>
            <color indexed="81"/>
            <rFont val="Segoe UI"/>
            <family val="2"/>
          </rPr>
          <t xml:space="preserve">
Valores informados a título ilustrativo, para fins de validação da operacionalidade da planilha</t>
        </r>
      </text>
    </comment>
    <comment ref="E14" authorId="0" shapeId="0" xr:uid="{7BD124A6-8B7D-4718-B7B5-5517F47E9D6E}">
      <text>
        <r>
          <rPr>
            <b/>
            <sz val="9"/>
            <color indexed="81"/>
            <rFont val="Segoe UI"/>
            <family val="2"/>
          </rPr>
          <t>Marília Strapasson de Souza:</t>
        </r>
        <r>
          <rPr>
            <sz val="9"/>
            <color indexed="81"/>
            <rFont val="Segoe UI"/>
            <family val="2"/>
          </rPr>
          <t xml:space="preserve">
Valores informados a título ilustrativo, para fins de validação da operacionalidade da planilha</t>
        </r>
      </text>
    </comment>
    <comment ref="F14" authorId="0" shapeId="0" xr:uid="{EA8E7875-85CA-49BC-A847-9607A5AF7BA3}">
      <text>
        <r>
          <rPr>
            <b/>
            <sz val="9"/>
            <color indexed="81"/>
            <rFont val="Segoe UI"/>
            <family val="2"/>
          </rPr>
          <t>Marília Strapasson de Souza:</t>
        </r>
        <r>
          <rPr>
            <sz val="9"/>
            <color indexed="81"/>
            <rFont val="Segoe UI"/>
            <family val="2"/>
          </rPr>
          <t xml:space="preserve">
Valores informados a título ilustrativo, para fins de validação da operacionalidade da planilha</t>
        </r>
      </text>
    </comment>
    <comment ref="G14" authorId="0" shapeId="0" xr:uid="{A07B78D2-C4DD-4E89-9948-D45250CBCA6D}">
      <text>
        <r>
          <rPr>
            <b/>
            <sz val="9"/>
            <color indexed="81"/>
            <rFont val="Segoe UI"/>
            <family val="2"/>
          </rPr>
          <t>Marília Strapasson de Souza:</t>
        </r>
        <r>
          <rPr>
            <sz val="9"/>
            <color indexed="81"/>
            <rFont val="Segoe UI"/>
            <family val="2"/>
          </rPr>
          <t xml:space="preserve">
Valores informados a título ilustrativo, para fins de validação da operacionalidade da planilha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Marília Strapasson de Souza</author>
  </authors>
  <commentList>
    <comment ref="D10" authorId="0" shapeId="0" xr:uid="{04601C9A-364A-4D9E-93D3-9142564E7E13}">
      <text>
        <r>
          <rPr>
            <b/>
            <sz val="9"/>
            <color indexed="81"/>
            <rFont val="Segoe UI"/>
            <family val="2"/>
          </rPr>
          <t>Marília Strapasson de Souza:</t>
        </r>
        <r>
          <rPr>
            <sz val="9"/>
            <color indexed="81"/>
            <rFont val="Segoe UI"/>
            <family val="2"/>
          </rPr>
          <t xml:space="preserve">
Valores informados a título ilustrativo, para fins de validação da operacionalidade da planilha.</t>
        </r>
      </text>
    </comment>
    <comment ref="E10" authorId="0" shapeId="0" xr:uid="{1FA3387D-8D98-47DC-83E5-45DEB152A207}">
      <text>
        <r>
          <rPr>
            <b/>
            <sz val="9"/>
            <color indexed="81"/>
            <rFont val="Segoe UI"/>
            <family val="2"/>
          </rPr>
          <t>Marília Strapasson de Souza:</t>
        </r>
        <r>
          <rPr>
            <sz val="9"/>
            <color indexed="81"/>
            <rFont val="Segoe UI"/>
            <family val="2"/>
          </rPr>
          <t xml:space="preserve">
Valores informados a título ilustrativo, para fins de validação da operacionalidade da planilha.</t>
        </r>
      </text>
    </comment>
    <comment ref="F10" authorId="0" shapeId="0" xr:uid="{19EE00D5-31A0-4084-980F-CE660ED53923}">
      <text>
        <r>
          <rPr>
            <b/>
            <sz val="9"/>
            <color indexed="81"/>
            <rFont val="Segoe UI"/>
            <family val="2"/>
          </rPr>
          <t>Marília Strapasson de Souza:</t>
        </r>
        <r>
          <rPr>
            <sz val="9"/>
            <color indexed="81"/>
            <rFont val="Segoe UI"/>
            <family val="2"/>
          </rPr>
          <t xml:space="preserve">
Valores informados a título ilustrativo, para fins de validação da operacionalidade da planilha.</t>
        </r>
      </text>
    </comment>
    <comment ref="G10" authorId="0" shapeId="0" xr:uid="{B464ABBF-D415-4F77-BC0A-5DC9A3636FCA}">
      <text>
        <r>
          <rPr>
            <b/>
            <sz val="9"/>
            <color indexed="81"/>
            <rFont val="Segoe UI"/>
            <family val="2"/>
          </rPr>
          <t>Marília Strapasson de Souza:</t>
        </r>
        <r>
          <rPr>
            <sz val="9"/>
            <color indexed="81"/>
            <rFont val="Segoe UI"/>
            <family val="2"/>
          </rPr>
          <t xml:space="preserve">
Valores informados a título ilustrativo, para fins de validação da operacionalidade da planilha.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Marília Strapasson de Souza</author>
  </authors>
  <commentList>
    <comment ref="D10" authorId="0" shapeId="0" xr:uid="{2D74B60B-BBB7-484F-B3A9-FCB4622FAA56}">
      <text>
        <r>
          <rPr>
            <b/>
            <sz val="9"/>
            <color indexed="81"/>
            <rFont val="Segoe UI"/>
            <family val="2"/>
          </rPr>
          <t>Marília Strapasson de Souza:</t>
        </r>
        <r>
          <rPr>
            <sz val="9"/>
            <color indexed="81"/>
            <rFont val="Segoe UI"/>
            <family val="2"/>
          </rPr>
          <t xml:space="preserve">
Valores informados a título ilustrativo, para fins de validação da operacionalidade da planilha.</t>
        </r>
      </text>
    </comment>
    <comment ref="E10" authorId="0" shapeId="0" xr:uid="{284CD192-B17B-48AC-8597-D1EC4A5B1309}">
      <text>
        <r>
          <rPr>
            <b/>
            <sz val="9"/>
            <color indexed="81"/>
            <rFont val="Segoe UI"/>
            <family val="2"/>
          </rPr>
          <t>Marília Strapasson de Souza:</t>
        </r>
        <r>
          <rPr>
            <sz val="9"/>
            <color indexed="81"/>
            <rFont val="Segoe UI"/>
            <family val="2"/>
          </rPr>
          <t xml:space="preserve">
Valores informados a título ilustrativo, para fins de validação da operacionalidade da planilha.</t>
        </r>
      </text>
    </comment>
    <comment ref="F10" authorId="0" shapeId="0" xr:uid="{E6D9D51E-3D29-4DF5-AD45-4DCF9D30F34B}">
      <text>
        <r>
          <rPr>
            <b/>
            <sz val="9"/>
            <color indexed="81"/>
            <rFont val="Segoe UI"/>
            <family val="2"/>
          </rPr>
          <t>Marília Strapasson de Souza:</t>
        </r>
        <r>
          <rPr>
            <sz val="9"/>
            <color indexed="81"/>
            <rFont val="Segoe UI"/>
            <family val="2"/>
          </rPr>
          <t xml:space="preserve">
Valores informados a título ilustrativo, para fins de validação da operacionalidade da planilha.</t>
        </r>
      </text>
    </comment>
    <comment ref="G10" authorId="0" shapeId="0" xr:uid="{0324C81A-F5CC-4719-8AC0-3DA44F14B7AB}">
      <text>
        <r>
          <rPr>
            <b/>
            <sz val="9"/>
            <color indexed="81"/>
            <rFont val="Segoe UI"/>
            <family val="2"/>
          </rPr>
          <t>Marília Strapasson de Souza:</t>
        </r>
        <r>
          <rPr>
            <sz val="9"/>
            <color indexed="81"/>
            <rFont val="Segoe UI"/>
            <family val="2"/>
          </rPr>
          <t xml:space="preserve">
Valores informados a título ilustrativo, para fins de validação da operacionalidade da planilha.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Marília Strapasson de Souza</author>
  </authors>
  <commentList>
    <comment ref="D10" authorId="0" shapeId="0" xr:uid="{381C6FDE-FD52-4237-B22D-E0BB4774655F}">
      <text>
        <r>
          <rPr>
            <b/>
            <sz val="9"/>
            <color indexed="81"/>
            <rFont val="Segoe UI"/>
            <family val="2"/>
          </rPr>
          <t>Marília Strapasson de Souza:</t>
        </r>
        <r>
          <rPr>
            <sz val="9"/>
            <color indexed="81"/>
            <rFont val="Segoe UI"/>
            <family val="2"/>
          </rPr>
          <t xml:space="preserve">
Valores informados a título ilustrativo, para fins de validação da operacionalidade da planilha.</t>
        </r>
      </text>
    </comment>
    <comment ref="E10" authorId="0" shapeId="0" xr:uid="{48F397C7-1571-4BD5-8B9B-1165BF4C6580}">
      <text>
        <r>
          <rPr>
            <b/>
            <sz val="9"/>
            <color indexed="81"/>
            <rFont val="Segoe UI"/>
            <family val="2"/>
          </rPr>
          <t>Marília Strapasson de Souza:</t>
        </r>
        <r>
          <rPr>
            <sz val="9"/>
            <color indexed="81"/>
            <rFont val="Segoe UI"/>
            <family val="2"/>
          </rPr>
          <t xml:space="preserve">
Valores informados a título ilustrativo, para fins de validação da operacionalidade da planilha.</t>
        </r>
      </text>
    </comment>
    <comment ref="F10" authorId="0" shapeId="0" xr:uid="{A62FAE1C-99CD-41E4-818C-701ACE2A8D2D}">
      <text>
        <r>
          <rPr>
            <b/>
            <sz val="9"/>
            <color indexed="81"/>
            <rFont val="Segoe UI"/>
            <family val="2"/>
          </rPr>
          <t>Marília Strapasson de Souza:</t>
        </r>
        <r>
          <rPr>
            <sz val="9"/>
            <color indexed="81"/>
            <rFont val="Segoe UI"/>
            <family val="2"/>
          </rPr>
          <t xml:space="preserve">
Valores informados a título ilustrativo, para fins de validação da operacionalidade da planilha.</t>
        </r>
      </text>
    </comment>
    <comment ref="G10" authorId="0" shapeId="0" xr:uid="{C857F7D0-2E25-4952-9536-AA74561354A1}">
      <text>
        <r>
          <rPr>
            <b/>
            <sz val="9"/>
            <color indexed="81"/>
            <rFont val="Segoe UI"/>
            <family val="2"/>
          </rPr>
          <t>Marília Strapasson de Souza:</t>
        </r>
        <r>
          <rPr>
            <sz val="9"/>
            <color indexed="81"/>
            <rFont val="Segoe UI"/>
            <family val="2"/>
          </rPr>
          <t xml:space="preserve">
Valores informados a título ilustrativo, para fins de validação da operacionalidade da planilha.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Marília Strapasson de Souza</author>
  </authors>
  <commentList>
    <comment ref="D12" authorId="0" shapeId="0" xr:uid="{B83D5188-884F-48F0-B165-6D3CBC88D655}">
      <text>
        <r>
          <rPr>
            <b/>
            <sz val="9"/>
            <color indexed="81"/>
            <rFont val="Segoe UI"/>
            <family val="2"/>
          </rPr>
          <t>Marília Strapasson de Souza:</t>
        </r>
        <r>
          <rPr>
            <sz val="9"/>
            <color indexed="81"/>
            <rFont val="Segoe UI"/>
            <family val="2"/>
          </rPr>
          <t xml:space="preserve">
Valores informados a título ilustrativo, para fins de validação da operacionalidade da planilha.</t>
        </r>
      </text>
    </comment>
    <comment ref="E12" authorId="0" shapeId="0" xr:uid="{8D44E943-668B-4171-9DA1-48558A033593}">
      <text>
        <r>
          <rPr>
            <b/>
            <sz val="9"/>
            <color indexed="81"/>
            <rFont val="Segoe UI"/>
            <family val="2"/>
          </rPr>
          <t>Marília Strapasson de Souza:</t>
        </r>
        <r>
          <rPr>
            <sz val="9"/>
            <color indexed="81"/>
            <rFont val="Segoe UI"/>
            <family val="2"/>
          </rPr>
          <t xml:space="preserve">
Valores informados a título ilustrativo, para fins de validação da operacionalidade da planilha.</t>
        </r>
      </text>
    </comment>
    <comment ref="F12" authorId="0" shapeId="0" xr:uid="{95B7B8CF-B8C0-4BAE-A181-0C9CFED6B624}">
      <text>
        <r>
          <rPr>
            <b/>
            <sz val="9"/>
            <color indexed="81"/>
            <rFont val="Segoe UI"/>
            <family val="2"/>
          </rPr>
          <t>Marília Strapasson de Souza:</t>
        </r>
        <r>
          <rPr>
            <sz val="9"/>
            <color indexed="81"/>
            <rFont val="Segoe UI"/>
            <family val="2"/>
          </rPr>
          <t xml:space="preserve">
Valores informados a título ilustrativo, para fins de validação da operacionalidade da planilha.</t>
        </r>
      </text>
    </comment>
    <comment ref="G12" authorId="0" shapeId="0" xr:uid="{E96BC2F3-6457-4927-B588-90FDA80984C3}">
      <text>
        <r>
          <rPr>
            <b/>
            <sz val="9"/>
            <color indexed="81"/>
            <rFont val="Segoe UI"/>
            <family val="2"/>
          </rPr>
          <t>Marília Strapasson de Souza:</t>
        </r>
        <r>
          <rPr>
            <sz val="9"/>
            <color indexed="81"/>
            <rFont val="Segoe UI"/>
            <family val="2"/>
          </rPr>
          <t xml:space="preserve">
Valores informados a título ilustrativo, para fins de validação da operacionalidade da planilha.</t>
        </r>
      </text>
    </comment>
  </commentList>
</comments>
</file>

<file path=xl/sharedStrings.xml><?xml version="1.0" encoding="utf-8"?>
<sst xmlns="http://schemas.openxmlformats.org/spreadsheetml/2006/main" count="369" uniqueCount="317">
  <si>
    <t>Meta</t>
  </si>
  <si>
    <t>Informação</t>
  </si>
  <si>
    <t>Fator Q</t>
  </si>
  <si>
    <t>% Meta</t>
  </si>
  <si>
    <t>% Meta 1</t>
  </si>
  <si>
    <t>% Meta 2</t>
  </si>
  <si>
    <t>% Meta 3</t>
  </si>
  <si>
    <t>% Meta 4</t>
  </si>
  <si>
    <t>% Meta 5</t>
  </si>
  <si>
    <t>% Meta 6</t>
  </si>
  <si>
    <t>% Meta 7</t>
  </si>
  <si>
    <t>I2 (% resoluções dentro do prazo)</t>
  </si>
  <si>
    <t>I3 (% fora do padrão)</t>
  </si>
  <si>
    <t>Impacto no IRP</t>
  </si>
  <si>
    <t>Extensão da Rede no Ano (km)</t>
  </si>
  <si>
    <t>I7 (% dentro do padrão)</t>
  </si>
  <si>
    <t>&lt; 80%</t>
  </si>
  <si>
    <t>&gt; 120%</t>
  </si>
  <si>
    <r>
      <t xml:space="preserve">80% </t>
    </r>
    <r>
      <rPr>
        <sz val="10"/>
        <color rgb="FF000000"/>
        <rFont val="Arial"/>
        <family val="2"/>
      </rPr>
      <t>≤</t>
    </r>
    <r>
      <rPr>
        <sz val="10"/>
        <color rgb="FF000000"/>
        <rFont val="Arial Nova"/>
        <family val="2"/>
      </rPr>
      <t xml:space="preserve"> Fator Q &lt; 95%</t>
    </r>
  </si>
  <si>
    <r>
      <t xml:space="preserve">95% </t>
    </r>
    <r>
      <rPr>
        <sz val="10"/>
        <color rgb="FF000000"/>
        <rFont val="Arial"/>
        <family val="2"/>
      </rPr>
      <t>≤</t>
    </r>
    <r>
      <rPr>
        <sz val="10"/>
        <color rgb="FF000000"/>
        <rFont val="Arial Nova"/>
        <family val="2"/>
      </rPr>
      <t xml:space="preserve"> Fator Q &lt; 105%</t>
    </r>
  </si>
  <si>
    <r>
      <t xml:space="preserve">105% </t>
    </r>
    <r>
      <rPr>
        <sz val="10"/>
        <color rgb="FF000000"/>
        <rFont val="Arial"/>
        <family val="2"/>
      </rPr>
      <t>≤</t>
    </r>
    <r>
      <rPr>
        <sz val="10"/>
        <color rgb="FF000000"/>
        <rFont val="Arial Nova"/>
        <family val="2"/>
      </rPr>
      <t xml:space="preserve"> Fator Q &lt; 120%</t>
    </r>
  </si>
  <si>
    <t>FATOR Q</t>
  </si>
  <si>
    <t>Nº de Reclamações no Ano (un)</t>
  </si>
  <si>
    <t>Nº de Ligações Ativas no Ano - Água (un)</t>
  </si>
  <si>
    <t>Nº Total de Ligações Ativas no Ano (un)</t>
  </si>
  <si>
    <t>Nº de Ligações Ativas no Ano - Esgoto (un)</t>
  </si>
  <si>
    <t>I1 (nº reclamações/1000 lig ativas)</t>
  </si>
  <si>
    <t>I1 - Número de Reclamações dos Serviços da Companhia</t>
  </si>
  <si>
    <t>I2 - Prazo de Resolução das Reclamações dos Serviços da Companhia</t>
  </si>
  <si>
    <t>Nº de Resoluções Dentro do Prazo no Ano (un)</t>
  </si>
  <si>
    <t>N - CR (un)</t>
  </si>
  <si>
    <t>N - CT (un)</t>
  </si>
  <si>
    <t>N - T (un)</t>
  </si>
  <si>
    <t>NFP - CR (un)</t>
  </si>
  <si>
    <t>NFP - CT (un)</t>
  </si>
  <si>
    <t>NFP - T (un)</t>
  </si>
  <si>
    <t>I3 - Incidência de Análises Fora do Padrão da Água Distribuída</t>
  </si>
  <si>
    <t>Nº de Reposições Realizadas, no Ano (un)</t>
  </si>
  <si>
    <t>Nº de Reposições Realizadas Dentro do Prazo, no Ano (un)</t>
  </si>
  <si>
    <t>I5 (% de reposições realizadas no prazo)</t>
  </si>
  <si>
    <t>Nº de Vazamentos Visíveis no Ano (un)</t>
  </si>
  <si>
    <t>I6 (vazamentos/km.ano)</t>
  </si>
  <si>
    <t>I6 - Índice de Vazamentos Visíveis por Extensão de Rede</t>
  </si>
  <si>
    <t>Nº de Análises no Ano (un)</t>
  </si>
  <si>
    <t>Nº de Análises Dentro do Padrão, no Ano (un)</t>
  </si>
  <si>
    <t>---</t>
  </si>
  <si>
    <t>TOTAL da AMOSTRA:</t>
  </si>
  <si>
    <t>Sociedade de economia mista com administração pública</t>
  </si>
  <si>
    <t>Água e Esgoto</t>
  </si>
  <si>
    <t>Regional</t>
  </si>
  <si>
    <t>SANEPAR</t>
  </si>
  <si>
    <t>Companhia de Saneamento do Paraná</t>
  </si>
  <si>
    <t>PR</t>
  </si>
  <si>
    <t>Curitiba</t>
  </si>
  <si>
    <t>IN102 - Índice de produtividade de pessoal total (equivalente)</t>
  </si>
  <si>
    <t>IN101 - Índice de suficiência de caixa</t>
  </si>
  <si>
    <t>IN069 - Margem líquida sem depreciação</t>
  </si>
  <si>
    <t>IN068 - Margem operacional sem depreciação</t>
  </si>
  <si>
    <t>IN067 - Composição de exigibilidades</t>
  </si>
  <si>
    <t>IN066 - Retorno sobre o patrimônio líquido</t>
  </si>
  <si>
    <t>IN065 - Margem líquida com depreciação</t>
  </si>
  <si>
    <t>IN064 - Margem operacional com depreciação</t>
  </si>
  <si>
    <t>IN063 - Grau de endividamento</t>
  </si>
  <si>
    <t>IN062 - Liquidez geral</t>
  </si>
  <si>
    <t>IN061 - Liquidez corrente</t>
  </si>
  <si>
    <t>IN060 - Índice de despesas por consumo de energia elétrica nos sistemas de água e esgotos</t>
  </si>
  <si>
    <t>IN059 - Índice de consumo de energia elétrica em sistemas de esgotamento sanitário</t>
  </si>
  <si>
    <t>IN058 - Índice de consumo de energia elétrica em sistemas de abastecimento de água</t>
  </si>
  <si>
    <t>IN057 - Índice de fluoretação de água</t>
  </si>
  <si>
    <t>IN056 - Índice de atendimento total de esgoto referido aos municípios atendidos com água</t>
  </si>
  <si>
    <t>IN055 - Índice de atendimento total de água</t>
  </si>
  <si>
    <t>IN054 - Dias de faturamento comprometidos com contas a receber</t>
  </si>
  <si>
    <t>IN053 - Consumo médio de água por economia</t>
  </si>
  <si>
    <t>IN052 - Índice de consumo de água</t>
  </si>
  <si>
    <t>IN051 - Índice de perdas por ligação</t>
  </si>
  <si>
    <t>IN050 - Índice bruto de perdas lineares</t>
  </si>
  <si>
    <t>IN049 - Índice de perdas na distribuição</t>
  </si>
  <si>
    <t>IN048 - Índice de produtividade: empregados próprios por 1000 ligações de água + esgoto</t>
  </si>
  <si>
    <t>IN047 - Índice de atendimento urbano de esgoto referido aos municípios atendidos com esgoto</t>
  </si>
  <si>
    <t>IN046 - Índice de esgoto tratado referido à água consumida</t>
  </si>
  <si>
    <t>IN045 - Índice de produtividade: empregados próprios por 1000 ligações de água</t>
  </si>
  <si>
    <t>IN044 - Índice de micromedição relativo ao consumo</t>
  </si>
  <si>
    <t>IN043 - Participação das economias residenciais de água no total das economias de água</t>
  </si>
  <si>
    <t>IN042 - Participação da receita operacional indireta na receita operacional total</t>
  </si>
  <si>
    <t>IN041 - Participação da receita operacional direta de esgoto na receita operacional total</t>
  </si>
  <si>
    <t>IN040 - Participação da receita operacional direta de água na receita operacional total</t>
  </si>
  <si>
    <t>IN039 - Participação das outras despesas nas despesas de exploração</t>
  </si>
  <si>
    <t>IN038 - Participação da despesa com produtos químicos nas despesas de exploração (DEX)</t>
  </si>
  <si>
    <t>IN037 - Participação da despesa com energia elétrica nas despesas de exploração</t>
  </si>
  <si>
    <t>IN036 - Participação da despesa com pessoal total (equivalente) nas despesas de exploração</t>
  </si>
  <si>
    <t>IN035 - Participação da despesa com pessoal próprio nas despesas de exploração</t>
  </si>
  <si>
    <t>IN034 - Margem das outras despesas de exploração</t>
  </si>
  <si>
    <t>IN033 - Margem do serviço da divida</t>
  </si>
  <si>
    <t>IN032 - Margem da despesa com pessoal total (equivalente)</t>
  </si>
  <si>
    <t>IN031 - Margem da despesa com pessoal próprio</t>
  </si>
  <si>
    <t>IN030 - Margem da despesa de exploração</t>
  </si>
  <si>
    <t>IN029 - Índice de evasão de receitas</t>
  </si>
  <si>
    <t>IN028 - Índice de faturamento de água</t>
  </si>
  <si>
    <t>IN027 - Despesa de exploração por economia</t>
  </si>
  <si>
    <t>IN026 - Despesa de exploração por m3 faturado</t>
  </si>
  <si>
    <t>IN025 - Volume de água disponibilizado por economia</t>
  </si>
  <si>
    <t>IN024 - Índice de atendimento urbano de esgoto referido aos municípios atendidos com água</t>
  </si>
  <si>
    <t>IN023 - Índice de atendimento urbano de água</t>
  </si>
  <si>
    <t>IN022 - Consumo médio percapita de água</t>
  </si>
  <si>
    <t>IN021 - Extensão da rede de esgoto por ligação</t>
  </si>
  <si>
    <t>IN020 - Extensão da rede de água por ligação</t>
  </si>
  <si>
    <t>IN019 - Índice de produtividade: economias ativas por pessoal total (equivalente)</t>
  </si>
  <si>
    <t>IN018 - Quantidade equivalente de pessoal total</t>
  </si>
  <si>
    <t>IN017 - Consumo de água faturado por economia</t>
  </si>
  <si>
    <t>IN016 - Índice de tratamento de esgoto</t>
  </si>
  <si>
    <t>IN015 - Índice de coleta de esgoto</t>
  </si>
  <si>
    <t>IN014 - Consumo micromedido por economia</t>
  </si>
  <si>
    <t>IN013 - Índice de perdas faturamento</t>
  </si>
  <si>
    <t>IN012 - Indicador de desempenho financeiro</t>
  </si>
  <si>
    <t>IN011 - Índice de macromedição</t>
  </si>
  <si>
    <t>IN010 - Índice de micromedição relativo ao volume disponibilizado</t>
  </si>
  <si>
    <t>IN009 - Índice de hidrometração</t>
  </si>
  <si>
    <t>IN008 - Despesa média anual por empregado</t>
  </si>
  <si>
    <t>IN007 - Incidência da desp. de pessoal e de serv. de terc. nas despesas totais com os serviços</t>
  </si>
  <si>
    <t>IN006 - Tarifa média de esgoto</t>
  </si>
  <si>
    <t>IN005 - Tarifa média de água</t>
  </si>
  <si>
    <t>IN004 - Tarifa média praticada</t>
  </si>
  <si>
    <t>IN003 - Despesa total com os serviços por m3 faturado</t>
  </si>
  <si>
    <t>IN002 - Índice de produtividade: economias ativas por pessoal próprio</t>
  </si>
  <si>
    <t>IN001 - Densidade de economias de água por ligação</t>
  </si>
  <si>
    <t>FN058 - Investimentos totais realizados pelo estado</t>
  </si>
  <si>
    <t>FN057 - Investimento com recursos não onerosos realizado pelo estado</t>
  </si>
  <si>
    <t>FN056 - Investimento com recursos onerosos realizado pelo estado</t>
  </si>
  <si>
    <t>FN055 - Investimento com recursos próprios realizado pelo estado</t>
  </si>
  <si>
    <t>FN054 - Outros investimentos realizados pelo estado</t>
  </si>
  <si>
    <t>FN053 - Investimento realizado em esgotamento sanitário pelo estado</t>
  </si>
  <si>
    <t>FN052 - Investimento realizado em abastecimento de água pelo estado</t>
  </si>
  <si>
    <t>FN051 - Despesas capitalizáveis realizadas pelo estado</t>
  </si>
  <si>
    <t>FN048 - Investimentos totais realizados pelo(s) município(s)</t>
  </si>
  <si>
    <t>FN047 - Investimento com recursos não onerosos realizado pelo(s) município(s)</t>
  </si>
  <si>
    <t>FN046 - Investimento com recursos onerosos realizado pelo(s) município(s)</t>
  </si>
  <si>
    <t>FN045 - Investimento com recursos próprios realizado pelo(s) município(s)</t>
  </si>
  <si>
    <t>FN044 - Outros investimentos realizados pelo(s) município(s)</t>
  </si>
  <si>
    <t>FN043 - Investimento realizado em esgotamento sanitário pelo(s) município(s)</t>
  </si>
  <si>
    <t>FN042 - Investimento realizado em abastecimento de água pelo(s) município(s)</t>
  </si>
  <si>
    <t>FN041 - Despesas capitalizáveis realizadas pelo(s) município(s)</t>
  </si>
  <si>
    <t>FN039 - Despesa com esgoto exportado</t>
  </si>
  <si>
    <t>FN038 - Receita operacional direta - esgoto bruto importado</t>
  </si>
  <si>
    <t>FN037 - Despesas totais com o serviço da dívida</t>
  </si>
  <si>
    <t>FN036 - Despesa com variações monetárias e cambiais das dívidas</t>
  </si>
  <si>
    <t>FN035 - Despesas com juros e encargos do serviço da dívida, exceto variações monetária e cambial</t>
  </si>
  <si>
    <t>FN034 - Despesas com amortizações do serviço da dívida</t>
  </si>
  <si>
    <t>FN033 - Investimentos totais realizados pelo prestador de serviços</t>
  </si>
  <si>
    <t>FN032 - Investimento com recursos não onerosos realizado pelo prestador de serviços.</t>
  </si>
  <si>
    <t>FN031 - Investimento com recursos onerosos realizado pelo prestador de serviços.</t>
  </si>
  <si>
    <t>FN030 - Investimento com recursos próprios realizado pelo prestador de serviços.</t>
  </si>
  <si>
    <t>FN028 - Outras despesas com os serviços</t>
  </si>
  <si>
    <t>FN027 - Outras despesas de exploração</t>
  </si>
  <si>
    <t>FN026A - Quantidade total de empregados próprios no ano anterior ao de referência.</t>
  </si>
  <si>
    <t>FN026 - Quantidade total de empregados próprios</t>
  </si>
  <si>
    <t>FN025 - Outros investimentos realizados pelo prestador de serviços</t>
  </si>
  <si>
    <t>FN024 - Investimento realizado em esgotamento sanitário pelo prestador de serviços</t>
  </si>
  <si>
    <t>FN023 - Investimento realizado em abastecimento de água pelo prestador de serviços</t>
  </si>
  <si>
    <t>FN022 - Despesas fiscais ou tributárias não computadas na DEX</t>
  </si>
  <si>
    <t>FN021 - Despesas fiscais ou tributárias computadas na DEX</t>
  </si>
  <si>
    <t>FN020 - Despesa com água importada (bruta ou tratada)</t>
  </si>
  <si>
    <t>FN019 - Despesas com depreciação, amortização do ativo diferido e provisão para devedores duvidosos</t>
  </si>
  <si>
    <t>FN018 - Despesas capitalizáveis realizadas pelo prestador de serviços</t>
  </si>
  <si>
    <t>FN017 - Despesas totais com os serviços (DTS)</t>
  </si>
  <si>
    <t>FN016 - Despesas com juros e encargos do serviço da dívida</t>
  </si>
  <si>
    <t>FN015 - Despesas de Exploração (DEX)</t>
  </si>
  <si>
    <t>FN014 - Despesa com serviços de terceiros</t>
  </si>
  <si>
    <t>FN013 - Despesa com energia elétrica</t>
  </si>
  <si>
    <t>FN011 - Despesa com produtos químicos</t>
  </si>
  <si>
    <t>FN010 - Despesa com pessoal próprio</t>
  </si>
  <si>
    <t>FN008A - Crédito de contas a receber no ano anterior ao de referência.</t>
  </si>
  <si>
    <t>FN008 - Créditos de contas a receber</t>
  </si>
  <si>
    <t>FN007 - Receita operacional direta de água exportada (bruta ou tratada)</t>
  </si>
  <si>
    <t>FN006 - Arrecadação total</t>
  </si>
  <si>
    <t>FN005 - Receita operacional total (direta + indireta)</t>
  </si>
  <si>
    <t>FN004 - Receita operacional indireta</t>
  </si>
  <si>
    <t>FN003 - Receita operacional direta de esgoto</t>
  </si>
  <si>
    <t>FN002 - Receita operacional direta de água</t>
  </si>
  <si>
    <t>FN001 - Receita operacional direta total</t>
  </si>
  <si>
    <t>ES028 - Consumo total de energia elétrica nos sistemas de esgotos</t>
  </si>
  <si>
    <t>ES026A - População urbana atendida com esgotamento sanitário no ano anterior ao de referência.</t>
  </si>
  <si>
    <t>ES026 - População urbana atendida com esgotamento sanitário</t>
  </si>
  <si>
    <t>ES025A - População rural atendida com esgotamento sanitário no ano anterior ao de referência.</t>
  </si>
  <si>
    <t>ES015 - Volume de esgoto bruto exportado tratado nas instalações do importador</t>
  </si>
  <si>
    <t>ES014 - Volume de esgoto importado tratado nas instalações do importador</t>
  </si>
  <si>
    <t>ES013 - Volume de esgotos bruto importado</t>
  </si>
  <si>
    <t>ES012 - Volume de esgoto bruto exportado</t>
  </si>
  <si>
    <t>ES009A - Quantidade de ligações totais de esgoto no ano anterior ao de referência.</t>
  </si>
  <si>
    <t>ES009 - Quantidade de ligações totais de esgotos</t>
  </si>
  <si>
    <t>ES008A - Quantidade de economias residenciais ativas de esgoto no ano anterior ao de referência.</t>
  </si>
  <si>
    <t>ES008 - Quantidade de economias residenciais ativas de esgotos</t>
  </si>
  <si>
    <t>ES007 - Volume de esgotos faturado</t>
  </si>
  <si>
    <t>ES006 - Volume de esgotos tratado</t>
  </si>
  <si>
    <t>ES005 - Volume de esgotos coletado</t>
  </si>
  <si>
    <t>ES004A - Extensão da rede de esgoto no ano anterior ao de referência.</t>
  </si>
  <si>
    <t>ES004 - Extensão da rede de esgotos</t>
  </si>
  <si>
    <t>ES003A - Quantidade de economias ativas de esgoto no ano anterior ao de referência.</t>
  </si>
  <si>
    <t>ES003 - Quantidade de economias ativas de esgotos</t>
  </si>
  <si>
    <t>ES002A - Quantidade de ligações ativas de esgoto no ano anterior ao de referência.</t>
  </si>
  <si>
    <t>ES002 - Quantidade de ligações ativas de esgotos</t>
  </si>
  <si>
    <t>ES001A - População total atendida com esgotamento sanitário no ano anterior ao de referência.</t>
  </si>
  <si>
    <t>ES001 - População total atendida com esgotamento sanitário</t>
  </si>
  <si>
    <t>BL012 - Resultado operacional sem depreciação</t>
  </si>
  <si>
    <t>BL011 - Lucro líquido sem depreciação</t>
  </si>
  <si>
    <t>BL010 - Realizável a longo prazo</t>
  </si>
  <si>
    <t>BL009 - Resultado operacional com depreciação</t>
  </si>
  <si>
    <t>BL008 - Resultado de exercícios futuros</t>
  </si>
  <si>
    <t>BL007 - Receita operacional</t>
  </si>
  <si>
    <t>BL006 - Patrimônio líquido</t>
  </si>
  <si>
    <t>BL005 - Passivo circulante</t>
  </si>
  <si>
    <t>BL004 - Lucro líquido com depreciação</t>
  </si>
  <si>
    <t>BL003 - Exigível a longo prazo</t>
  </si>
  <si>
    <t>BL002 - Ativo total</t>
  </si>
  <si>
    <t>BL001 - Ativo circulante</t>
  </si>
  <si>
    <t>AG028 - Consumo total de energia elétrica nos sistemas de água</t>
  </si>
  <si>
    <t>AG027 - Volume de água fluoretada</t>
  </si>
  <si>
    <t>AG026A - População urbana atendida com abastecimento de água no ano anterior ao de referência.</t>
  </si>
  <si>
    <t>AG026 - População urbana atendida com abastecimento de água</t>
  </si>
  <si>
    <t>AG025A - População rural atendida com abastecimento de água no ano anterior ao de referência.</t>
  </si>
  <si>
    <t>AG024 - Volume de serviço</t>
  </si>
  <si>
    <t>AG022A - Quantidade de economias residenciais ativas de água micromedidas no ano anterior ao de referência.</t>
  </si>
  <si>
    <t>AG022 - Quantidade de economias residenciais ativas de água micromedidas</t>
  </si>
  <si>
    <t>AG021A - Quantidade de ligações totais de água no ano anterior ao de referência.</t>
  </si>
  <si>
    <t>AG021 - Quantidade de ligações totais de água</t>
  </si>
  <si>
    <t>AG020 - Volume micromedido nas economias residenciais ativas de água</t>
  </si>
  <si>
    <t>AG019 - Volume de água tratada exportado</t>
  </si>
  <si>
    <t>AG018 - Volume de água tratada importado</t>
  </si>
  <si>
    <t>AG017 - Volume de água bruta exportado</t>
  </si>
  <si>
    <t>AG016 - Volume de água bruta importado</t>
  </si>
  <si>
    <t>AG015 - Volume de água tratada por simples desinfecção</t>
  </si>
  <si>
    <t>AG014A - Quantidade de economias ativas de água micromedidas no ano anterior ao de referência.</t>
  </si>
  <si>
    <t>AG014 - Quantidade de economias ativas de água micromedidas</t>
  </si>
  <si>
    <t>AG013A - Quantidade de economias residenciais ativas de água no ano anterior ao de referência.</t>
  </si>
  <si>
    <t>AG013 - Quantidade de economias residenciais ativas de água</t>
  </si>
  <si>
    <t>AG012 - Volume de água macromedido</t>
  </si>
  <si>
    <t>AG011 - Volume de água faturado</t>
  </si>
  <si>
    <t>AG010 - Volume de água consumido</t>
  </si>
  <si>
    <t>AG008 - Volume de água micromedido</t>
  </si>
  <si>
    <t>AG007 - Volume de água tratada em ETAs</t>
  </si>
  <si>
    <t>AG006 - Volume de água produzido</t>
  </si>
  <si>
    <t>AG005A - Extensão da rede de água no ano anterior ao de referência.</t>
  </si>
  <si>
    <t>AG005 - Extensão da rede de água</t>
  </si>
  <si>
    <t>AG004A - Quantidade de ligações ativas de água micromedidas no ano anterior ao de referência.</t>
  </si>
  <si>
    <t>AG004 - Quantidade de ligações ativas de água micromedidas</t>
  </si>
  <si>
    <t>AG003A - Quantidade de economias ativas de água no ano anterior ao de referência.</t>
  </si>
  <si>
    <t>AG003 - Quantidade de economias ativas de água</t>
  </si>
  <si>
    <t>AG002A - Quantidade de ligações ativas de água no ano anterior ao de referência.</t>
  </si>
  <si>
    <t>AG002 - Quantidade de ligações ativas de água</t>
  </si>
  <si>
    <t>AG001A - População total atendida com abastecimento de água no ano anterior ao de referência.</t>
  </si>
  <si>
    <t>AG001 - População total atendida com abastecimento de água</t>
  </si>
  <si>
    <t>GE029 - Quantidade de municípios não atendidos com esgotamento sanitário, mas com delegação vencida para prestar esses serviços</t>
  </si>
  <si>
    <t>GE028 - Quantidade de municípios não atendidos com esgotamento sanitário, mas com delegação em vigor para prestar esses serviços</t>
  </si>
  <si>
    <t>GE026 - Quantidade de municípios não atendidos com abastecimento de água, mas com delegação vencida para prestar esses serviços</t>
  </si>
  <si>
    <t>GE025 - Quantidade de municípios não atendidos com abastecimento de água, mas com delegação em vigor</t>
  </si>
  <si>
    <t>GE018 - Ano de vencimento da delegação de esgotamento sanitário</t>
  </si>
  <si>
    <t>GE017 - Ano de vencimento da delegação de abastecimento de água</t>
  </si>
  <si>
    <t>GE016 - Quantidade de municípios atendidos com esgotamento sanitário sem delegação</t>
  </si>
  <si>
    <t>GE015 - Quantidade de municípios atendidos com esgotamento sanitário com delegação vencida</t>
  </si>
  <si>
    <t>GE014 - Quantidade de municípios atendidos com esgotamento sanitário com delegação em vigor</t>
  </si>
  <si>
    <t>GE011 - Quantidade de Localidades (excluídas as sedes) atendidas com esgotamento sanitário</t>
  </si>
  <si>
    <t>GE010 - Quantidade de Localidades (excluídas as sedes) atendidas com abastecimento de água</t>
  </si>
  <si>
    <t>GE009 - Quantidade de Sedes municipais atendidas com esgotamento sanitário</t>
  </si>
  <si>
    <t>GE008 - Quantidade de Sedes municipais atendidas com abastecimento de água</t>
  </si>
  <si>
    <t>GE005 - Quantidade total de municípios atendidos</t>
  </si>
  <si>
    <t>GE003 - Quantidade de municípios atendidos com abastecimento de água sem delegação</t>
  </si>
  <si>
    <t>GE002 - Quantidade de municípios atendidos com abastecimento de água com delegação vencida</t>
  </si>
  <si>
    <t>GE001 - Quantidade de municípios atendidos com abastecimento de água com delegação em vigor</t>
  </si>
  <si>
    <t>G12B - População total residente do(s) município(s) com esgotamento sanitário, segundo o IBGE</t>
  </si>
  <si>
    <t>G12A - População total residente do(s) município(s) com abastecimento de água, segundo o IBGE</t>
  </si>
  <si>
    <t>G06B - População urbana residente do(s) município(s) com esgotamento sanitário</t>
  </si>
  <si>
    <t>G06A - População urbana residente do(s) município(s) com abastecimento de água</t>
  </si>
  <si>
    <t>G05B - Quantidade total de municípios atendidos com esgotamento sanitário</t>
  </si>
  <si>
    <t>G05A - Quantidade total de municípios atendidos com abastecimento de água</t>
  </si>
  <si>
    <t>Natureza Jurídica</t>
  </si>
  <si>
    <t>Tipo de Serviço</t>
  </si>
  <si>
    <t>Abrangência</t>
  </si>
  <si>
    <t>Sigla do Prestador</t>
  </si>
  <si>
    <t>Prestador</t>
  </si>
  <si>
    <t>Código do Prestador</t>
  </si>
  <si>
    <t>Ano de Referência</t>
  </si>
  <si>
    <t>Estado</t>
  </si>
  <si>
    <t>Município</t>
  </si>
  <si>
    <t>Código do Município</t>
  </si>
  <si>
    <t>A SANEPAR não possui estas informações. Dados foram adotados para fins de verificação da operacionalidade da planilha</t>
  </si>
  <si>
    <t>I4 - Índice de Atendimento à Pressão na Rede de Abastecimento de Água</t>
  </si>
  <si>
    <t>Metas</t>
  </si>
  <si>
    <t>Descrição do Indicador</t>
  </si>
  <si>
    <t>I1</t>
  </si>
  <si>
    <t>I2</t>
  </si>
  <si>
    <t>I3</t>
  </si>
  <si>
    <t>I4</t>
  </si>
  <si>
    <t>I5</t>
  </si>
  <si>
    <t>I6</t>
  </si>
  <si>
    <t>I7</t>
  </si>
  <si>
    <t>Número de Reclamações dos Serviços da Companhia</t>
  </si>
  <si>
    <t>Prazo de Resolução das Reclamações dos Serviços da Companhia</t>
  </si>
  <si>
    <t>Incidência de Análises Fora do Padrão da Água Distribuída</t>
  </si>
  <si>
    <t>Índice de Atendimento à Pressão na Rede de Abastecimento de Água</t>
  </si>
  <si>
    <t>Prazo para Reposição de Pavimentos Mediante Intervenções e de Novas Ligações</t>
  </si>
  <si>
    <t>Índice de Vazamentos Visíveis por Extensão de Rede</t>
  </si>
  <si>
    <t>Incidência de Análises de DBO Dentro do Padrão do Esgoto Tratado</t>
  </si>
  <si>
    <t>#</t>
  </si>
  <si>
    <t>I4 (% dentro do padrão)</t>
  </si>
  <si>
    <t>Acima de 98%</t>
  </si>
  <si>
    <t>Acima de 99%</t>
  </si>
  <si>
    <t>Abaixo de 0,5</t>
  </si>
  <si>
    <t>Abaixo de 1,00</t>
  </si>
  <si>
    <t>Níveis de Excelência</t>
  </si>
  <si>
    <t>Dado não foram solicitados à SANEPAR. Valores adotados a título de ilustração e para validação da operacionalidade da planilha</t>
  </si>
  <si>
    <t>Acima de 90%</t>
  </si>
  <si>
    <t>Abaixo de 0,1%</t>
  </si>
  <si>
    <t>I5 - Prazo para Reposição de Pavimentos Mediante Intervenções</t>
  </si>
  <si>
    <t>I7 - Incidência de Análises Fora do Padrão do Esgoto Tratado</t>
  </si>
  <si>
    <t>Nº de Análises de DBO no Ano (un)</t>
  </si>
  <si>
    <t>Nº de Análises de DBO Dentro do Padrão, no Ano (un)</t>
  </si>
  <si>
    <t>Nº de Análises de DQO no Ano (un)</t>
  </si>
  <si>
    <t>Nº de Análises de DQO Dentro do Padrão, no Ano (un)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</si>
</sst>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.0000"/>
    <numFmt numFmtId="165" formatCode="_-* #,##0_-;\-* #,##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0"/>
      <color rgb="FFFFFFFF"/>
      <name val="Arial Nova"/>
      <family val="2"/>
    </font>
    <font>
      <sz val="10"/>
      <color rgb="FF000000"/>
      <name val="Arial Nova"/>
      <family val="2"/>
    </font>
    <font>
      <sz val="10"/>
      <color rgb="FF000000"/>
      <name val="Arial"/>
      <family val="2"/>
    </font>
    <font>
      <sz val="11"/>
      <color rgb="FF000000"/>
      <name val="Arial Nova"/>
      <family val="2"/>
    </font>
    <font>
      <sz val="11"/>
      <color theme="1"/>
      <name val="Arial Nova"/>
      <family val="2"/>
    </font>
    <font>
      <b/>
      <sz val="11"/>
      <color theme="1"/>
      <name val="Arial Nova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</fonts>
  <fills count="8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1919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1">
    <xf numFmtId="0" fontId="0" fillId="0" borderId="0" xfId="0"/>
    <xf numFmtId="10" fontId="0" fillId="0" borderId="0" xfId="2" applyNumberFormat="1" applyFont="1"/>
    <xf numFmtId="164" fontId="0" fillId="0" borderId="0" xfId="0" applyNumberFormat="1"/>
    <xf numFmtId="9" fontId="0" fillId="0" borderId="0" xfId="0" applyNumberFormat="1"/>
    <xf numFmtId="10" fontId="0" fillId="0" borderId="0" xfId="0" applyNumberFormat="1"/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/>
    </xf>
    <xf numFmtId="10" fontId="0" fillId="0" borderId="1" xfId="0" applyNumberFormat="1" applyBorder="1" applyAlignment="1">
      <alignment horizontal="center" vertical="center"/>
    </xf>
    <xf numFmtId="10" fontId="3" fillId="3" borderId="1" xfId="2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0" fontId="6" fillId="0" borderId="1" xfId="0" applyNumberFormat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8" fillId="4" borderId="0" xfId="0" applyFont="1" applyFill="1" applyAlignment="1">
      <alignment horizontal="center" vertical="center"/>
    </xf>
    <xf numFmtId="0" fontId="9" fillId="5" borderId="0" xfId="0" applyFont="1" applyFill="1"/>
    <xf numFmtId="0" fontId="9" fillId="6" borderId="2" xfId="0" applyFont="1" applyFill="1" applyBorder="1"/>
    <xf numFmtId="0" fontId="9" fillId="6" borderId="3" xfId="0" applyFont="1" applyFill="1" applyBorder="1"/>
    <xf numFmtId="0" fontId="9" fillId="6" borderId="4" xfId="0" applyFont="1" applyFill="1" applyBorder="1"/>
    <xf numFmtId="0" fontId="9" fillId="6" borderId="0" xfId="0" applyFont="1" applyFill="1"/>
    <xf numFmtId="0" fontId="9" fillId="6" borderId="5" xfId="0" applyFont="1" applyFill="1" applyBorder="1"/>
    <xf numFmtId="0" fontId="9" fillId="6" borderId="6" xfId="0" applyFont="1" applyFill="1" applyBorder="1"/>
    <xf numFmtId="0" fontId="9" fillId="6" borderId="7" xfId="0" applyFont="1" applyFill="1" applyBorder="1"/>
    <xf numFmtId="0" fontId="9" fillId="0" borderId="2" xfId="0" applyFont="1" applyBorder="1"/>
    <xf numFmtId="0" fontId="0" fillId="0" borderId="0" xfId="0" applyBorder="1"/>
    <xf numFmtId="0" fontId="0" fillId="0" borderId="0" xfId="0" applyBorder="1" applyAlignment="1">
      <alignment horizontal="center"/>
    </xf>
    <xf numFmtId="43" fontId="0" fillId="0" borderId="0" xfId="0" applyNumberFormat="1" applyBorder="1"/>
    <xf numFmtId="10" fontId="0" fillId="0" borderId="0" xfId="0" applyNumberFormat="1" applyBorder="1"/>
    <xf numFmtId="0" fontId="0" fillId="0" borderId="8" xfId="0" applyBorder="1"/>
    <xf numFmtId="0" fontId="0" fillId="0" borderId="9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2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43" fontId="0" fillId="0" borderId="9" xfId="1" applyFont="1" applyBorder="1" applyAlignment="1">
      <alignment horizontal="center"/>
    </xf>
    <xf numFmtId="10" fontId="0" fillId="0" borderId="9" xfId="0" applyNumberFormat="1" applyBorder="1"/>
    <xf numFmtId="10" fontId="0" fillId="0" borderId="0" xfId="2" applyNumberFormat="1" applyFont="1" applyBorder="1"/>
    <xf numFmtId="0" fontId="2" fillId="2" borderId="1" xfId="0" applyFont="1" applyFill="1" applyBorder="1"/>
    <xf numFmtId="0" fontId="0" fillId="0" borderId="1" xfId="0" applyBorder="1"/>
    <xf numFmtId="0" fontId="3" fillId="3" borderId="1" xfId="0" applyFont="1" applyFill="1" applyBorder="1"/>
    <xf numFmtId="10" fontId="3" fillId="3" borderId="1" xfId="0" applyNumberFormat="1" applyFont="1" applyFill="1" applyBorder="1" applyAlignment="1">
      <alignment horizontal="center"/>
    </xf>
    <xf numFmtId="43" fontId="0" fillId="0" borderId="1" xfId="1" applyFont="1" applyBorder="1" applyAlignment="1">
      <alignment horizontal="center" vertical="center"/>
    </xf>
    <xf numFmtId="43" fontId="3" fillId="3" borderId="1" xfId="1" applyFont="1" applyFill="1" applyBorder="1" applyAlignment="1">
      <alignment horizontal="center" vertical="center"/>
    </xf>
    <xf numFmtId="10" fontId="3" fillId="3" borderId="1" xfId="0" applyNumberFormat="1" applyFont="1" applyFill="1" applyBorder="1" applyAlignment="1">
      <alignment horizontal="center" vertical="center"/>
    </xf>
    <xf numFmtId="165" fontId="0" fillId="0" borderId="1" xfId="1" applyNumberFormat="1" applyFont="1" applyBorder="1" applyAlignment="1">
      <alignment horizontal="center" vertical="center"/>
    </xf>
    <xf numFmtId="0" fontId="10" fillId="6" borderId="4" xfId="0" applyFont="1" applyFill="1" applyBorder="1" applyAlignment="1">
      <alignment vertical="center"/>
    </xf>
    <xf numFmtId="0" fontId="10" fillId="6" borderId="7" xfId="0" applyFont="1" applyFill="1" applyBorder="1" applyAlignment="1">
      <alignment vertical="center"/>
    </xf>
    <xf numFmtId="10" fontId="3" fillId="3" borderId="1" xfId="2" applyNumberFormat="1" applyFont="1" applyFill="1" applyBorder="1" applyAlignment="1">
      <alignment horizontal="center"/>
    </xf>
    <xf numFmtId="10" fontId="0" fillId="0" borderId="6" xfId="0" applyNumberFormat="1" applyBorder="1"/>
    <xf numFmtId="10" fontId="0" fillId="0" borderId="1" xfId="2" applyNumberFormat="1" applyFont="1" applyBorder="1" applyAlignment="1">
      <alignment horizontal="center" vertical="center"/>
    </xf>
    <xf numFmtId="0" fontId="10" fillId="6" borderId="3" xfId="0" applyFont="1" applyFill="1" applyBorder="1" applyAlignment="1">
      <alignment vertical="center" wrapText="1"/>
    </xf>
    <xf numFmtId="0" fontId="10" fillId="6" borderId="6" xfId="0" applyFont="1" applyFill="1" applyBorder="1" applyAlignment="1">
      <alignment vertical="center" wrapText="1"/>
    </xf>
    <xf numFmtId="0" fontId="0" fillId="0" borderId="6" xfId="0" applyBorder="1" applyAlignment="1">
      <alignment horizontal="center"/>
    </xf>
    <xf numFmtId="0" fontId="8" fillId="0" borderId="8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43" fontId="0" fillId="0" borderId="1" xfId="1" applyFont="1" applyBorder="1"/>
    <xf numFmtId="43" fontId="3" fillId="3" borderId="1" xfId="1" applyNumberFormat="1" applyFont="1" applyFill="1" applyBorder="1"/>
    <xf numFmtId="10" fontId="3" fillId="3" borderId="1" xfId="2" applyNumberFormat="1" applyFont="1" applyFill="1" applyBorder="1"/>
    <xf numFmtId="165" fontId="0" fillId="0" borderId="1" xfId="1" applyNumberFormat="1" applyFont="1" applyBorder="1"/>
    <xf numFmtId="4" fontId="0" fillId="0" borderId="0" xfId="0" applyNumberFormat="1"/>
    <xf numFmtId="3" fontId="0" fillId="0" borderId="0" xfId="0" applyNumberFormat="1"/>
    <xf numFmtId="165" fontId="0" fillId="7" borderId="1" xfId="1" applyNumberFormat="1" applyFont="1" applyFill="1" applyBorder="1" applyAlignment="1">
      <alignment horizontal="center" vertical="center"/>
    </xf>
    <xf numFmtId="0" fontId="0" fillId="7" borderId="8" xfId="0" applyFill="1" applyBorder="1"/>
    <xf numFmtId="0" fontId="0" fillId="0" borderId="0" xfId="0" applyFont="1" applyFill="1" applyBorder="1"/>
    <xf numFmtId="0" fontId="6" fillId="0" borderId="0" xfId="0" applyFont="1" applyFill="1" applyBorder="1" applyAlignment="1">
      <alignment horizontal="center" vertical="center"/>
    </xf>
    <xf numFmtId="0" fontId="10" fillId="6" borderId="3" xfId="0" applyFont="1" applyFill="1" applyBorder="1" applyAlignment="1">
      <alignment horizontal="center" vertical="center" wrapText="1"/>
    </xf>
    <xf numFmtId="0" fontId="10" fillId="6" borderId="6" xfId="0" applyFont="1" applyFill="1" applyBorder="1" applyAlignment="1">
      <alignment horizontal="center" vertical="center" wrapText="1"/>
    </xf>
    <xf numFmtId="43" fontId="0" fillId="0" borderId="1" xfId="1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10" fontId="0" fillId="0" borderId="1" xfId="2" applyNumberFormat="1" applyFont="1" applyBorder="1" applyAlignment="1">
      <alignment horizontal="center" vertical="center" wrapText="1"/>
    </xf>
    <xf numFmtId="165" fontId="0" fillId="0" borderId="1" xfId="1" applyNumberFormat="1" applyFont="1" applyFill="1" applyBorder="1" applyAlignment="1">
      <alignment horizontal="center" vertical="center"/>
    </xf>
    <xf numFmtId="43" fontId="0" fillId="0" borderId="1" xfId="1" applyFont="1" applyBorder="1" applyAlignment="1">
      <alignment vertical="center"/>
    </xf>
    <xf numFmtId="165" fontId="0" fillId="0" borderId="1" xfId="1" applyNumberFormat="1" applyFont="1" applyFill="1" applyBorder="1"/>
    <xf numFmtId="10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8" xfId="0" applyFill="1" applyBorder="1"/>
    <xf numFmtId="0" fontId="9" fillId="6" borderId="3" xfId="0" applyFont="1" applyFill="1" applyBorder="1" applyAlignment="1">
      <alignment horizontal="center"/>
    </xf>
    <xf numFmtId="0" fontId="9" fillId="6" borderId="6" xfId="0" applyFont="1" applyFill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43" fontId="0" fillId="0" borderId="1" xfId="1" applyNumberFormat="1" applyFont="1" applyBorder="1" applyAlignment="1">
      <alignment horizontal="center"/>
    </xf>
    <xf numFmtId="10" fontId="0" fillId="0" borderId="1" xfId="2" applyNumberFormat="1" applyFont="1" applyFill="1" applyBorder="1" applyAlignment="1">
      <alignment horizontal="center"/>
    </xf>
    <xf numFmtId="43" fontId="0" fillId="0" borderId="1" xfId="2" applyNumberFormat="1" applyFont="1" applyFill="1" applyBorder="1" applyAlignment="1">
      <alignment horizontal="center"/>
    </xf>
    <xf numFmtId="0" fontId="10" fillId="0" borderId="3" xfId="0" applyFont="1" applyFill="1" applyBorder="1" applyAlignment="1">
      <alignment vertical="center" wrapText="1"/>
    </xf>
    <xf numFmtId="0" fontId="10" fillId="0" borderId="6" xfId="0" applyFont="1" applyFill="1" applyBorder="1" applyAlignment="1">
      <alignment vertical="center" wrapText="1"/>
    </xf>
    <xf numFmtId="0" fontId="10" fillId="6" borderId="3" xfId="0" applyFont="1" applyFill="1" applyBorder="1" applyAlignment="1">
      <alignment horizontal="center" vertical="center" wrapText="1"/>
    </xf>
    <xf numFmtId="0" fontId="10" fillId="6" borderId="6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6" borderId="3" xfId="0" applyFont="1" applyFill="1" applyBorder="1" applyAlignment="1">
      <alignment vertical="center"/>
    </xf>
    <xf numFmtId="0" fontId="10" fillId="6" borderId="6" xfId="0" applyFont="1" applyFill="1" applyBorder="1" applyAlignment="1">
      <alignment vertical="center"/>
    </xf>
    <xf numFmtId="0" fontId="10" fillId="6" borderId="3" xfId="0" applyFont="1" applyFill="1" applyBorder="1" applyAlignment="1">
      <alignment horizontal="center" vertical="center"/>
    </xf>
    <xf numFmtId="0" fontId="10" fillId="6" borderId="6" xfId="0" applyFont="1" applyFill="1" applyBorder="1" applyAlignment="1">
      <alignment horizontal="center" vertical="center"/>
    </xf>
    <xf numFmtId="0" fontId="10" fillId="6" borderId="3" xfId="0" applyFont="1" applyFill="1" applyBorder="1" applyAlignment="1">
      <alignment horizontal="center" vertical="center" wrapText="1"/>
    </xf>
    <xf numFmtId="0" fontId="10" fillId="6" borderId="6" xfId="0" applyFont="1" applyFill="1" applyBorder="1" applyAlignment="1">
      <alignment horizontal="center" vertical="center" wrapText="1"/>
    </xf>
    <xf numFmtId="0" fontId="10" fillId="6" borderId="4" xfId="0" applyFont="1" applyFill="1" applyBorder="1" applyAlignment="1">
      <alignment horizontal="center" vertical="center" wrapText="1"/>
    </xf>
    <xf numFmtId="0" fontId="10" fillId="6" borderId="7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</cellXfs>
  <cellStyles count="3">
    <cellStyle name="Normal" xfId="0" builtinId="0"/>
    <cellStyle name="Porcentagem" xfId="2" builtinId="5"/>
    <cellStyle name="Vírgula" xfId="1" builtinId="3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45720</xdr:colOff>
      <xdr:row>1</xdr:row>
      <xdr:rowOff>38101</xdr:rowOff>
    </xdr:from>
    <xdr:to>
      <xdr:col>4</xdr:col>
      <xdr:colOff>274320</xdr:colOff>
      <xdr:row>2</xdr:row>
      <xdr:rowOff>284891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6B05F5F6-83F2-4DE2-BE69-524962DBC1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6220" y="220981"/>
          <a:ext cx="2118360" cy="55921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1</xdr:row>
      <xdr:rowOff>30480</xdr:rowOff>
    </xdr:from>
    <xdr:to>
      <xdr:col>2</xdr:col>
      <xdr:colOff>2004060</xdr:colOff>
      <xdr:row>2</xdr:row>
      <xdr:rowOff>277270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6071DCE3-41A5-4B9F-B207-4FC3E00EFF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" y="213360"/>
          <a:ext cx="2118360" cy="55921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83820</xdr:colOff>
      <xdr:row>1</xdr:row>
      <xdr:rowOff>38100</xdr:rowOff>
    </xdr:from>
    <xdr:to>
      <xdr:col>2</xdr:col>
      <xdr:colOff>2011680</xdr:colOff>
      <xdr:row>2</xdr:row>
      <xdr:rowOff>284890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A7BDAEBC-453C-43EB-A7D4-DD4FC013A4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4320" y="220980"/>
          <a:ext cx="2118360" cy="55921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60960</xdr:colOff>
      <xdr:row>1</xdr:row>
      <xdr:rowOff>38100</xdr:rowOff>
    </xdr:from>
    <xdr:to>
      <xdr:col>3</xdr:col>
      <xdr:colOff>320040</xdr:colOff>
      <xdr:row>2</xdr:row>
      <xdr:rowOff>284890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7EF4140E-9158-479F-B008-230C3B51D9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1460" y="220980"/>
          <a:ext cx="2118360" cy="55921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1</xdr:row>
      <xdr:rowOff>53340</xdr:rowOff>
    </xdr:from>
    <xdr:to>
      <xdr:col>2</xdr:col>
      <xdr:colOff>2004060</xdr:colOff>
      <xdr:row>2</xdr:row>
      <xdr:rowOff>300130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8EE5E9EC-040D-4122-8570-C758464535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" y="236220"/>
          <a:ext cx="2118360" cy="55921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</xdr:row>
      <xdr:rowOff>30480</xdr:rowOff>
    </xdr:from>
    <xdr:to>
      <xdr:col>2</xdr:col>
      <xdr:colOff>1965960</xdr:colOff>
      <xdr:row>2</xdr:row>
      <xdr:rowOff>277270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B2FA3B-FB77-4485-B34C-EF43E7C163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0" y="213360"/>
          <a:ext cx="2118360" cy="55921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60960</xdr:colOff>
      <xdr:row>1</xdr:row>
      <xdr:rowOff>53340</xdr:rowOff>
    </xdr:from>
    <xdr:to>
      <xdr:col>2</xdr:col>
      <xdr:colOff>1988820</xdr:colOff>
      <xdr:row>2</xdr:row>
      <xdr:rowOff>300130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F78B90C9-6F17-4A79-8022-87FC27BDDE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1460" y="236220"/>
          <a:ext cx="2118360" cy="55921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60960</xdr:colOff>
      <xdr:row>1</xdr:row>
      <xdr:rowOff>30480</xdr:rowOff>
    </xdr:from>
    <xdr:to>
      <xdr:col>2</xdr:col>
      <xdr:colOff>1988820</xdr:colOff>
      <xdr:row>2</xdr:row>
      <xdr:rowOff>277270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60FA4864-9329-41CB-84DB-5044741434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1460" y="213360"/>
          <a:ext cx="2118360" cy="55921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60960</xdr:colOff>
      <xdr:row>1</xdr:row>
      <xdr:rowOff>30480</xdr:rowOff>
    </xdr:from>
    <xdr:to>
      <xdr:col>3</xdr:col>
      <xdr:colOff>1363980</xdr:colOff>
      <xdr:row>2</xdr:row>
      <xdr:rowOff>277270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DE11AE36-16D7-4A97-8C0A-78ECDAE447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1460" y="213360"/>
          <a:ext cx="2118360" cy="5592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7CD8E1-3644-405E-A8DB-4DB76077D11B}">
  <dimension ref="A1:U18"/>
  <sheetViews>
    <sheetView showGridLines="0" workbookViewId="0">
      <selection activeCell="N10" sqref="N10"/>
    </sheetView>
  </sheetViews>
  <sheetFormatPr defaultColWidth="0" defaultRowHeight="14.4" zeroHeight="1" x14ac:dyDescent="0.3"/>
  <cols>
    <col min="1" max="2" width="2.77734375" customWidth="1"/>
    <col min="3" max="3" width="14" bestFit="1" customWidth="1"/>
    <col min="4" max="11" width="10.77734375" customWidth="1"/>
    <col min="12" max="12" width="8.88671875" customWidth="1"/>
    <col min="13" max="13" width="21" bestFit="1" customWidth="1"/>
    <col min="14" max="14" width="10.77734375" customWidth="1"/>
    <col min="15" max="16" width="2.77734375" customWidth="1"/>
    <col min="17" max="21" width="0" hidden="1" customWidth="1"/>
    <col min="22" max="16384" width="8.88671875" hidden="1"/>
  </cols>
  <sheetData>
    <row r="1" spans="1:20" s="14" customFormat="1" thickBot="1" x14ac:dyDescent="0.3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</row>
    <row r="2" spans="1:20" s="18" customFormat="1" ht="24.6" customHeight="1" x14ac:dyDescent="0.25">
      <c r="A2" s="13"/>
      <c r="B2" s="15"/>
      <c r="C2" s="16"/>
      <c r="D2" s="16"/>
      <c r="E2" s="16"/>
      <c r="F2" s="16"/>
      <c r="G2" s="93" t="s">
        <v>21</v>
      </c>
      <c r="H2" s="93"/>
      <c r="I2" s="93"/>
      <c r="J2" s="93"/>
      <c r="K2" s="91"/>
      <c r="L2" s="91"/>
      <c r="M2" s="91"/>
      <c r="N2" s="16"/>
      <c r="O2" s="17"/>
      <c r="P2" s="13"/>
    </row>
    <row r="3" spans="1:20" s="18" customFormat="1" ht="24.6" customHeight="1" thickBot="1" x14ac:dyDescent="0.3">
      <c r="A3" s="13"/>
      <c r="B3" s="19"/>
      <c r="C3" s="20"/>
      <c r="D3" s="20"/>
      <c r="E3" s="20"/>
      <c r="F3" s="20"/>
      <c r="G3" s="94"/>
      <c r="H3" s="94"/>
      <c r="I3" s="94"/>
      <c r="J3" s="94"/>
      <c r="K3" s="92"/>
      <c r="L3" s="92"/>
      <c r="M3" s="92"/>
      <c r="N3" s="20"/>
      <c r="O3" s="21"/>
      <c r="P3" s="13"/>
    </row>
    <row r="4" spans="1:20" s="14" customFormat="1" thickBot="1" x14ac:dyDescent="0.3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</row>
    <row r="5" spans="1:20" s="18" customFormat="1" ht="13.8" x14ac:dyDescent="0.25">
      <c r="A5" s="13"/>
      <c r="B5" s="22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7"/>
      <c r="P5" s="13"/>
    </row>
    <row r="6" spans="1:20" ht="26.4" x14ac:dyDescent="0.3">
      <c r="A6" s="13"/>
      <c r="B6" s="27"/>
      <c r="C6" s="32" t="s">
        <v>1</v>
      </c>
      <c r="D6" s="32">
        <v>2017</v>
      </c>
      <c r="E6" s="32">
        <v>2018</v>
      </c>
      <c r="F6" s="32">
        <v>2019</v>
      </c>
      <c r="G6" s="32">
        <v>2020</v>
      </c>
      <c r="H6" s="32">
        <v>2021</v>
      </c>
      <c r="I6" s="32">
        <v>2022</v>
      </c>
      <c r="J6" s="32">
        <v>2023</v>
      </c>
      <c r="K6" s="32">
        <v>2024</v>
      </c>
      <c r="L6" s="23"/>
      <c r="M6" s="9" t="s">
        <v>2</v>
      </c>
      <c r="N6" s="12" t="s">
        <v>13</v>
      </c>
      <c r="O6" s="28"/>
      <c r="P6" s="13"/>
      <c r="R6" s="2"/>
      <c r="S6" s="2"/>
      <c r="T6" s="2"/>
    </row>
    <row r="7" spans="1:20" x14ac:dyDescent="0.3">
      <c r="A7" s="13"/>
      <c r="B7" s="27"/>
      <c r="C7" s="33" t="s">
        <v>4</v>
      </c>
      <c r="D7" s="7">
        <f>IF('I1'!D13&gt;150%,150%,'I1'!D13)</f>
        <v>1.0451379942927028</v>
      </c>
      <c r="E7" s="7">
        <f>IF('I1'!E13&gt;150%,150%,'I1'!E13)</f>
        <v>1.0651792268479183</v>
      </c>
      <c r="F7" s="7">
        <f>IF('I1'!F13&gt;150%,150%,'I1'!F13)</f>
        <v>0.89680247933884294</v>
      </c>
      <c r="G7" s="7">
        <f>IF('I1'!G13&gt;150%,150%,'I1'!G13)</f>
        <v>0.57368365878725591</v>
      </c>
      <c r="H7" s="7">
        <f>IF('I1'!H13&gt;150%,150%,'I1'!H13)</f>
        <v>0</v>
      </c>
      <c r="I7" s="7">
        <f>IF('I1'!I13&gt;150%,150%,'I1'!I13)</f>
        <v>0</v>
      </c>
      <c r="J7" s="7">
        <f>IF('I1'!J13&gt;150%,150%,'I1'!J13)</f>
        <v>0</v>
      </c>
      <c r="K7" s="7">
        <f>IF('I1'!M13&gt;150%,150%,'I1'!M13)</f>
        <v>0</v>
      </c>
      <c r="L7" s="23"/>
      <c r="M7" s="10" t="s">
        <v>16</v>
      </c>
      <c r="N7" s="11">
        <v>-5.0000000000000001E-3</v>
      </c>
      <c r="O7" s="28"/>
      <c r="P7" s="13"/>
    </row>
    <row r="8" spans="1:20" x14ac:dyDescent="0.3">
      <c r="A8" s="13"/>
      <c r="B8" s="27"/>
      <c r="C8" s="33" t="s">
        <v>5</v>
      </c>
      <c r="D8" s="7">
        <f>IF('I2'!D11&gt;150%,150%,'I2'!D11)</f>
        <v>0.98737007316497527</v>
      </c>
      <c r="E8" s="7">
        <f>IF('I2'!E11&gt;150%,150%,'I2'!E11)</f>
        <v>0.99406523051468965</v>
      </c>
      <c r="F8" s="7">
        <f>IF('I2'!F11&gt;150%,150%,'I2'!F11)</f>
        <v>0.97885295055821386</v>
      </c>
      <c r="G8" s="7">
        <f>IF('I2'!G11&gt;150%,150%,'I2'!G11)</f>
        <v>1.0083057644110276</v>
      </c>
      <c r="H8" s="7">
        <f>IF('I2'!H11&gt;150%,150%,'I2'!H11)</f>
        <v>0</v>
      </c>
      <c r="I8" s="7">
        <f>IF('I2'!I11&gt;150%,150%,'I2'!I11)</f>
        <v>0</v>
      </c>
      <c r="J8" s="7">
        <f>IF('I2'!J11&gt;150%,150%,'I2'!J11)</f>
        <v>0</v>
      </c>
      <c r="K8" s="7">
        <f>IF('I2'!K11&gt;150%,150%,'I2'!K11)</f>
        <v>0</v>
      </c>
      <c r="L8" s="23"/>
      <c r="M8" s="10" t="s">
        <v>18</v>
      </c>
      <c r="N8" s="11">
        <v>-2.5000000000000001E-3</v>
      </c>
      <c r="O8" s="28"/>
      <c r="P8" s="13"/>
      <c r="S8" s="1"/>
    </row>
    <row r="9" spans="1:20" x14ac:dyDescent="0.3">
      <c r="A9" s="13"/>
      <c r="B9" s="27"/>
      <c r="C9" s="33" t="s">
        <v>6</v>
      </c>
      <c r="D9" s="7">
        <f>IF('I3'!D15&gt;150%,150%,'I3'!D15)</f>
        <v>1.5</v>
      </c>
      <c r="E9" s="7">
        <f>IF('I3'!E15&gt;150%,150%,'I3'!E15)</f>
        <v>1.5</v>
      </c>
      <c r="F9" s="7">
        <f>IF('I3'!F15&gt;150%,150%,'I3'!F15)</f>
        <v>1.5</v>
      </c>
      <c r="G9" s="7">
        <f>IF('I3'!G15&gt;150%,150%,'I3'!G15)</f>
        <v>1.2871863089458753</v>
      </c>
      <c r="H9" s="7">
        <f>IF('I3'!H15&gt;150%,150%,'I3'!H15)</f>
        <v>0</v>
      </c>
      <c r="I9" s="7">
        <f>IF('I3'!I15&gt;150%,150%,'I3'!I15)</f>
        <v>0</v>
      </c>
      <c r="J9" s="7">
        <f>IF('I3'!J15&gt;150%,150%,'I3'!J15)</f>
        <v>0</v>
      </c>
      <c r="K9" s="7">
        <f>IF('I3'!K15&gt;150%,150%,'I3'!K15)</f>
        <v>0</v>
      </c>
      <c r="L9" s="23"/>
      <c r="M9" s="10" t="s">
        <v>19</v>
      </c>
      <c r="N9" s="11">
        <v>0</v>
      </c>
      <c r="O9" s="28"/>
      <c r="P9" s="13"/>
    </row>
    <row r="10" spans="1:20" x14ac:dyDescent="0.3">
      <c r="A10" s="13"/>
      <c r="B10" s="27"/>
      <c r="C10" s="75" t="s">
        <v>7</v>
      </c>
      <c r="D10" s="74">
        <f>IF('I4'!D11&gt;150%,150%,'I4'!D11)</f>
        <v>1.0555555555555556</v>
      </c>
      <c r="E10" s="74">
        <f>IF('I4'!E11&gt;150%,150%,'I4'!E11)</f>
        <v>1.054945054945055</v>
      </c>
      <c r="F10" s="74">
        <f>IF('I4'!F11&gt;150%,150%,'I4'!F11)</f>
        <v>1.0543478260869565</v>
      </c>
      <c r="G10" s="74">
        <f>IF('I4'!G11&gt;150%,150%,'I4'!G11)</f>
        <v>1.053763440860215</v>
      </c>
      <c r="H10" s="74">
        <f>IF('I4'!H11&gt;150%,150%,'I4'!H11)</f>
        <v>0</v>
      </c>
      <c r="I10" s="74">
        <f>IF('I4'!I11&gt;150%,150%,'I4'!I11)</f>
        <v>0</v>
      </c>
      <c r="J10" s="74">
        <f>IF('I4'!J11&gt;150%,150%,'I4'!J11)</f>
        <v>0</v>
      </c>
      <c r="K10" s="74">
        <f>IF('I4'!K11&gt;150%,150%,'I4'!K11)</f>
        <v>0</v>
      </c>
      <c r="L10" s="23"/>
      <c r="M10" s="10" t="s">
        <v>20</v>
      </c>
      <c r="N10" s="11">
        <v>2.5000000000000001E-3</v>
      </c>
      <c r="O10" s="28"/>
      <c r="P10" s="13"/>
      <c r="S10" s="3"/>
    </row>
    <row r="11" spans="1:20" x14ac:dyDescent="0.3">
      <c r="A11" s="13"/>
      <c r="B11" s="27"/>
      <c r="C11" s="75" t="s">
        <v>8</v>
      </c>
      <c r="D11" s="74">
        <f>IF('I5'!D11&gt;150%,150%,'I5'!D11)</f>
        <v>1.0226120883986345</v>
      </c>
      <c r="E11" s="74">
        <f>IF('I5'!E11&gt;150%,150%,'I5'!E11)</f>
        <v>1.0231675030667478</v>
      </c>
      <c r="F11" s="74">
        <f>IF('I5'!F11&gt;150%,150%,'I5'!F11)</f>
        <v>1.0099473326364388</v>
      </c>
      <c r="G11" s="74">
        <f>IF('I5'!G11&gt;150%,150%,'I5'!G11)</f>
        <v>1.0095322743305084</v>
      </c>
      <c r="H11" s="74">
        <f>IF('I5'!H11&gt;150%,150%,'I5'!H11)</f>
        <v>0</v>
      </c>
      <c r="I11" s="74">
        <f>IF('I5'!I11&gt;150%,150%,'I5'!I11)</f>
        <v>0</v>
      </c>
      <c r="J11" s="74">
        <f>IF('I5'!J11&gt;150%,150%,'I5'!J11)</f>
        <v>0</v>
      </c>
      <c r="K11" s="74">
        <f>IF('I5'!K11&gt;150%,150%,'I5'!K11)</f>
        <v>0</v>
      </c>
      <c r="L11" s="23"/>
      <c r="M11" s="10" t="s">
        <v>17</v>
      </c>
      <c r="N11" s="11">
        <v>5.0000000000000001E-3</v>
      </c>
      <c r="O11" s="28"/>
      <c r="P11" s="13"/>
    </row>
    <row r="12" spans="1:20" x14ac:dyDescent="0.3">
      <c r="A12" s="13"/>
      <c r="B12" s="27"/>
      <c r="C12" s="33" t="s">
        <v>9</v>
      </c>
      <c r="D12" s="7">
        <f>IF('I6'!D11&gt;150%,150%,'I6'!D11)</f>
        <v>1.5</v>
      </c>
      <c r="E12" s="7">
        <f>IF('I6'!E11&gt;150%,150%,'I6'!E11)</f>
        <v>1.4836816330568698</v>
      </c>
      <c r="F12" s="7">
        <f>IF('I6'!F11&gt;150%,150%,'I6'!F11)</f>
        <v>1.3966805180624224</v>
      </c>
      <c r="G12" s="7">
        <f>IF('I6'!G11&gt;150%,150%,'I6'!G11)</f>
        <v>1.3908139583304415</v>
      </c>
      <c r="H12" s="7">
        <f>IF('I6'!H11&gt;150%,150%,'I6'!H11)</f>
        <v>0</v>
      </c>
      <c r="I12" s="7">
        <f>IF('I6'!I11&gt;150%,150%,'I6'!I11)</f>
        <v>0</v>
      </c>
      <c r="J12" s="7">
        <f>IF('I6'!J11&gt;150%,150%,'I6'!J11)</f>
        <v>0</v>
      </c>
      <c r="K12" s="7">
        <f>IF('I6'!K11&gt;150%,150%,'I6'!K11)</f>
        <v>0</v>
      </c>
      <c r="L12" s="23"/>
      <c r="M12" s="23"/>
      <c r="N12" s="23"/>
      <c r="O12" s="28"/>
      <c r="P12" s="13"/>
      <c r="S12" s="4"/>
    </row>
    <row r="13" spans="1:20" x14ac:dyDescent="0.3">
      <c r="A13" s="13"/>
      <c r="B13" s="27"/>
      <c r="C13" s="33" t="s">
        <v>10</v>
      </c>
      <c r="D13" s="7">
        <f>IF('I7'!D13&gt;150%,150%,'I7'!D13)</f>
        <v>0.92956101747196518</v>
      </c>
      <c r="E13" s="7">
        <f>IF('I7'!E13&gt;150%,150%,'I7'!E13)</f>
        <v>0.89216617624265326</v>
      </c>
      <c r="F13" s="7">
        <f>IF('I7'!F13&gt;150%,150%,'I7'!F13)</f>
        <v>0.95943026222198746</v>
      </c>
      <c r="G13" s="7">
        <f>IF('I7'!G13&gt;150%,150%,'I7'!G13)</f>
        <v>0.99701355387089363</v>
      </c>
      <c r="H13" s="7">
        <f>IF('I7'!H13&gt;150%,150%,'I7'!H13)</f>
        <v>0</v>
      </c>
      <c r="I13" s="7">
        <f>IF('I7'!I13&gt;150%,150%,'I7'!I13)</f>
        <v>0</v>
      </c>
      <c r="J13" s="7">
        <f>IF('I7'!J13&gt;150%,150%,'I7'!J13)</f>
        <v>0</v>
      </c>
      <c r="K13" s="7">
        <f>IF('I7'!K13&gt;150%,150%,'I7'!K13)</f>
        <v>0</v>
      </c>
      <c r="L13" s="25"/>
      <c r="M13" s="65"/>
      <c r="N13" s="23"/>
      <c r="O13" s="28"/>
      <c r="P13" s="13"/>
      <c r="S13" s="4"/>
    </row>
    <row r="14" spans="1:20" x14ac:dyDescent="0.3">
      <c r="A14" s="13"/>
      <c r="B14" s="27"/>
      <c r="C14" s="34" t="s">
        <v>2</v>
      </c>
      <c r="D14" s="8">
        <f t="shared" ref="D14:K14" si="0">SUM(D7:D13)/COUNTA($C$7:$C$13)</f>
        <v>1.1486052469834047</v>
      </c>
      <c r="E14" s="8">
        <f t="shared" si="0"/>
        <v>1.1447435463819906</v>
      </c>
      <c r="F14" s="8">
        <f t="shared" si="0"/>
        <v>1.1137230527006945</v>
      </c>
      <c r="G14" s="8">
        <f t="shared" si="0"/>
        <v>1.0457569942194598</v>
      </c>
      <c r="H14" s="8">
        <f t="shared" si="0"/>
        <v>0</v>
      </c>
      <c r="I14" s="8">
        <f t="shared" si="0"/>
        <v>0</v>
      </c>
      <c r="J14" s="8">
        <f t="shared" si="0"/>
        <v>0</v>
      </c>
      <c r="K14" s="8">
        <f t="shared" si="0"/>
        <v>0</v>
      </c>
      <c r="L14" s="23"/>
      <c r="M14" s="65"/>
      <c r="N14" s="23"/>
      <c r="O14" s="28"/>
      <c r="P14" s="13"/>
    </row>
    <row r="15" spans="1:20" x14ac:dyDescent="0.3">
      <c r="A15" s="13"/>
      <c r="B15" s="27"/>
      <c r="C15" s="34" t="s">
        <v>13</v>
      </c>
      <c r="D15" s="8">
        <f t="shared" ref="D15:K15" si="1">IF(SMALL(D7:D13,1)&lt;70%,$N$7,IF(D14&lt;80%,$N$7,IF(D14&gt;120%,$N$11,IF(AND(D14&gt;=80%,D14&lt;95%),$N$8,IF(AND(D14&gt;=95%,D14&lt;105%),$N$9,$N$10)))))</f>
        <v>2.5000000000000001E-3</v>
      </c>
      <c r="E15" s="8">
        <f t="shared" si="1"/>
        <v>2.5000000000000001E-3</v>
      </c>
      <c r="F15" s="8">
        <f t="shared" si="1"/>
        <v>2.5000000000000001E-3</v>
      </c>
      <c r="G15" s="8">
        <f t="shared" si="1"/>
        <v>-5.0000000000000001E-3</v>
      </c>
      <c r="H15" s="8">
        <f t="shared" si="1"/>
        <v>-5.0000000000000001E-3</v>
      </c>
      <c r="I15" s="8">
        <f t="shared" si="1"/>
        <v>-5.0000000000000001E-3</v>
      </c>
      <c r="J15" s="8">
        <f t="shared" si="1"/>
        <v>-5.0000000000000001E-3</v>
      </c>
      <c r="K15" s="8">
        <f t="shared" si="1"/>
        <v>-5.0000000000000001E-3</v>
      </c>
      <c r="L15" s="23"/>
      <c r="M15" s="23"/>
      <c r="N15" s="23"/>
      <c r="O15" s="28"/>
      <c r="P15" s="13"/>
    </row>
    <row r="16" spans="1:20" x14ac:dyDescent="0.3">
      <c r="A16" s="13"/>
      <c r="B16" s="27"/>
      <c r="C16" s="23"/>
      <c r="D16" s="23"/>
      <c r="E16" s="23"/>
      <c r="F16" s="26"/>
      <c r="G16" s="23"/>
      <c r="H16" s="23"/>
      <c r="I16" s="23"/>
      <c r="J16" s="23"/>
      <c r="K16" s="23"/>
      <c r="L16" s="23"/>
      <c r="M16" s="23"/>
      <c r="N16" s="23"/>
      <c r="O16" s="28"/>
      <c r="P16" s="13"/>
    </row>
    <row r="17" spans="1:16" ht="15" thickBot="1" x14ac:dyDescent="0.35">
      <c r="A17" s="13"/>
      <c r="B17" s="29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1"/>
      <c r="P17" s="13"/>
    </row>
    <row r="18" spans="1:16" x14ac:dyDescent="0.3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</row>
  </sheetData>
  <mergeCells count="1">
    <mergeCell ref="G2:J3"/>
  </mergeCells>
  <phoneticPr fontId="4" type="noConversion"/>
  <conditionalFormatting sqref="D7:K13">
    <cfRule type="cellIs" dxfId="0" priority="1" operator="lessThan">
      <formula>0.75</formula>
    </cfRule>
  </conditionalFormatting>
  <pageMargins left="0.511811024" right="0.511811024" top="0.78740157499999996" bottom="0.78740157499999996" header="0.31496062000000002" footer="0.31496062000000002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AEE48D-6F3D-4A83-AE69-7D3BFB52A6AA}">
  <dimension ref="A1:HU6"/>
  <sheetViews>
    <sheetView workbookViewId="0">
      <selection activeCell="D5" sqref="D5"/>
    </sheetView>
  </sheetViews>
  <sheetFormatPr defaultRowHeight="14.4" x14ac:dyDescent="0.3"/>
  <sheetData>
    <row r="1" spans="1:229" x14ac:dyDescent="0.3">
      <c r="A1" t="s">
        <v>282</v>
      </c>
      <c r="B1" t="s">
        <v>281</v>
      </c>
      <c r="C1" t="s">
        <v>280</v>
      </c>
      <c r="D1" t="s">
        <v>279</v>
      </c>
      <c r="E1" t="s">
        <v>278</v>
      </c>
      <c r="F1" t="s">
        <v>277</v>
      </c>
      <c r="G1" t="s">
        <v>276</v>
      </c>
      <c r="H1" t="s">
        <v>275</v>
      </c>
      <c r="I1" t="s">
        <v>274</v>
      </c>
      <c r="J1" t="s">
        <v>273</v>
      </c>
      <c r="K1" t="s">
        <v>272</v>
      </c>
      <c r="L1" t="s">
        <v>271</v>
      </c>
      <c r="M1" t="s">
        <v>270</v>
      </c>
      <c r="N1" t="s">
        <v>269</v>
      </c>
      <c r="O1" t="s">
        <v>268</v>
      </c>
      <c r="P1" t="s">
        <v>267</v>
      </c>
      <c r="Q1" t="s">
        <v>266</v>
      </c>
      <c r="R1" t="s">
        <v>265</v>
      </c>
      <c r="S1" t="s">
        <v>264</v>
      </c>
      <c r="T1" t="s">
        <v>263</v>
      </c>
      <c r="U1" t="s">
        <v>262</v>
      </c>
      <c r="V1" t="s">
        <v>261</v>
      </c>
      <c r="W1" t="s">
        <v>260</v>
      </c>
      <c r="X1" t="s">
        <v>259</v>
      </c>
      <c r="Y1" t="s">
        <v>258</v>
      </c>
      <c r="Z1" t="s">
        <v>257</v>
      </c>
      <c r="AA1" t="s">
        <v>256</v>
      </c>
      <c r="AB1" t="s">
        <v>255</v>
      </c>
      <c r="AC1" t="s">
        <v>254</v>
      </c>
      <c r="AD1" t="s">
        <v>253</v>
      </c>
      <c r="AE1" t="s">
        <v>252</v>
      </c>
      <c r="AF1" t="s">
        <v>251</v>
      </c>
      <c r="AG1" t="s">
        <v>250</v>
      </c>
      <c r="AH1" t="s">
        <v>249</v>
      </c>
      <c r="AI1" t="s">
        <v>248</v>
      </c>
      <c r="AJ1" t="s">
        <v>247</v>
      </c>
      <c r="AK1" t="s">
        <v>246</v>
      </c>
      <c r="AL1" t="s">
        <v>245</v>
      </c>
      <c r="AM1" t="s">
        <v>244</v>
      </c>
      <c r="AN1" t="s">
        <v>243</v>
      </c>
      <c r="AO1" t="s">
        <v>242</v>
      </c>
      <c r="AP1" t="s">
        <v>241</v>
      </c>
      <c r="AQ1" t="s">
        <v>240</v>
      </c>
      <c r="AR1" t="s">
        <v>239</v>
      </c>
      <c r="AS1" t="s">
        <v>238</v>
      </c>
      <c r="AT1" t="s">
        <v>237</v>
      </c>
      <c r="AU1" t="s">
        <v>236</v>
      </c>
      <c r="AV1" t="s">
        <v>235</v>
      </c>
      <c r="AW1" t="s">
        <v>234</v>
      </c>
      <c r="AX1" t="s">
        <v>233</v>
      </c>
      <c r="AY1" t="s">
        <v>232</v>
      </c>
      <c r="AZ1" t="s">
        <v>231</v>
      </c>
      <c r="BA1" t="s">
        <v>230</v>
      </c>
      <c r="BB1" t="s">
        <v>229</v>
      </c>
      <c r="BC1" t="s">
        <v>228</v>
      </c>
      <c r="BD1" t="s">
        <v>227</v>
      </c>
      <c r="BE1" t="s">
        <v>226</v>
      </c>
      <c r="BF1" t="s">
        <v>225</v>
      </c>
      <c r="BG1" t="s">
        <v>224</v>
      </c>
      <c r="BH1" t="s">
        <v>223</v>
      </c>
      <c r="BI1" t="s">
        <v>222</v>
      </c>
      <c r="BJ1" t="s">
        <v>221</v>
      </c>
      <c r="BK1" t="s">
        <v>220</v>
      </c>
      <c r="BL1" t="s">
        <v>219</v>
      </c>
      <c r="BM1" t="s">
        <v>218</v>
      </c>
      <c r="BN1" t="s">
        <v>217</v>
      </c>
      <c r="BO1" t="s">
        <v>216</v>
      </c>
      <c r="BP1" t="s">
        <v>215</v>
      </c>
      <c r="BQ1" t="s">
        <v>214</v>
      </c>
      <c r="BR1" t="s">
        <v>213</v>
      </c>
      <c r="BS1" t="s">
        <v>212</v>
      </c>
      <c r="BT1" t="s">
        <v>211</v>
      </c>
      <c r="BU1" t="s">
        <v>210</v>
      </c>
      <c r="BV1" t="s">
        <v>209</v>
      </c>
      <c r="BW1" t="s">
        <v>208</v>
      </c>
      <c r="BX1" t="s">
        <v>207</v>
      </c>
      <c r="BY1" t="s">
        <v>206</v>
      </c>
      <c r="BZ1" t="s">
        <v>205</v>
      </c>
      <c r="CA1" t="s">
        <v>204</v>
      </c>
      <c r="CB1" t="s">
        <v>203</v>
      </c>
      <c r="CC1" t="s">
        <v>202</v>
      </c>
      <c r="CD1" t="s">
        <v>201</v>
      </c>
      <c r="CE1" t="s">
        <v>200</v>
      </c>
      <c r="CF1" t="s">
        <v>199</v>
      </c>
      <c r="CG1" t="s">
        <v>198</v>
      </c>
      <c r="CH1" t="s">
        <v>197</v>
      </c>
      <c r="CI1" t="s">
        <v>196</v>
      </c>
      <c r="CJ1" t="s">
        <v>195</v>
      </c>
      <c r="CK1" t="s">
        <v>194</v>
      </c>
      <c r="CL1" t="s">
        <v>193</v>
      </c>
      <c r="CM1" t="s">
        <v>192</v>
      </c>
      <c r="CN1" t="s">
        <v>191</v>
      </c>
      <c r="CO1" t="s">
        <v>190</v>
      </c>
      <c r="CP1" t="s">
        <v>189</v>
      </c>
      <c r="CQ1" t="s">
        <v>188</v>
      </c>
      <c r="CR1" t="s">
        <v>187</v>
      </c>
      <c r="CS1" t="s">
        <v>186</v>
      </c>
      <c r="CT1" t="s">
        <v>185</v>
      </c>
      <c r="CU1" t="s">
        <v>184</v>
      </c>
      <c r="CV1" t="s">
        <v>183</v>
      </c>
      <c r="CW1" t="s">
        <v>182</v>
      </c>
      <c r="CX1" t="s">
        <v>181</v>
      </c>
      <c r="CY1" t="s">
        <v>180</v>
      </c>
      <c r="CZ1" t="s">
        <v>179</v>
      </c>
      <c r="DA1" t="s">
        <v>178</v>
      </c>
      <c r="DB1" t="s">
        <v>177</v>
      </c>
      <c r="DC1" t="s">
        <v>176</v>
      </c>
      <c r="DD1" t="s">
        <v>175</v>
      </c>
      <c r="DE1" t="s">
        <v>174</v>
      </c>
      <c r="DF1" t="s">
        <v>173</v>
      </c>
      <c r="DG1" t="s">
        <v>172</v>
      </c>
      <c r="DH1" t="s">
        <v>171</v>
      </c>
      <c r="DI1" t="s">
        <v>170</v>
      </c>
      <c r="DJ1" t="s">
        <v>169</v>
      </c>
      <c r="DK1" t="s">
        <v>168</v>
      </c>
      <c r="DL1" t="s">
        <v>167</v>
      </c>
      <c r="DM1" t="s">
        <v>166</v>
      </c>
      <c r="DN1" t="s">
        <v>165</v>
      </c>
      <c r="DO1" t="s">
        <v>164</v>
      </c>
      <c r="DP1" t="s">
        <v>163</v>
      </c>
      <c r="DQ1" t="s">
        <v>162</v>
      </c>
      <c r="DR1" t="s">
        <v>161</v>
      </c>
      <c r="DS1" t="s">
        <v>160</v>
      </c>
      <c r="DT1" t="s">
        <v>159</v>
      </c>
      <c r="DU1" t="s">
        <v>158</v>
      </c>
      <c r="DV1" t="s">
        <v>157</v>
      </c>
      <c r="DW1" t="s">
        <v>156</v>
      </c>
      <c r="DX1" t="s">
        <v>155</v>
      </c>
      <c r="DY1" t="s">
        <v>154</v>
      </c>
      <c r="DZ1" t="s">
        <v>153</v>
      </c>
      <c r="EA1" t="s">
        <v>152</v>
      </c>
      <c r="EB1" t="s">
        <v>151</v>
      </c>
      <c r="EC1" t="s">
        <v>150</v>
      </c>
      <c r="ED1" t="s">
        <v>149</v>
      </c>
      <c r="EE1" t="s">
        <v>148</v>
      </c>
      <c r="EF1" t="s">
        <v>147</v>
      </c>
      <c r="EG1" t="s">
        <v>146</v>
      </c>
      <c r="EH1" t="s">
        <v>145</v>
      </c>
      <c r="EI1" t="s">
        <v>144</v>
      </c>
      <c r="EJ1" t="s">
        <v>143</v>
      </c>
      <c r="EK1" t="s">
        <v>142</v>
      </c>
      <c r="EL1" t="s">
        <v>141</v>
      </c>
      <c r="EM1" t="s">
        <v>140</v>
      </c>
      <c r="EN1" t="s">
        <v>139</v>
      </c>
      <c r="EO1" t="s">
        <v>138</v>
      </c>
      <c r="EP1" t="s">
        <v>137</v>
      </c>
      <c r="EQ1" t="s">
        <v>136</v>
      </c>
      <c r="ER1" t="s">
        <v>135</v>
      </c>
      <c r="ES1" t="s">
        <v>134</v>
      </c>
      <c r="ET1" t="s">
        <v>133</v>
      </c>
      <c r="EU1" t="s">
        <v>132</v>
      </c>
      <c r="EV1" t="s">
        <v>131</v>
      </c>
      <c r="EW1" t="s">
        <v>130</v>
      </c>
      <c r="EX1" t="s">
        <v>129</v>
      </c>
      <c r="EY1" t="s">
        <v>128</v>
      </c>
      <c r="EZ1" t="s">
        <v>127</v>
      </c>
      <c r="FA1" t="s">
        <v>126</v>
      </c>
      <c r="FB1" t="s">
        <v>125</v>
      </c>
      <c r="FC1" t="s">
        <v>124</v>
      </c>
      <c r="FD1" t="s">
        <v>123</v>
      </c>
      <c r="FE1" t="s">
        <v>122</v>
      </c>
      <c r="FF1" t="s">
        <v>121</v>
      </c>
      <c r="FG1" t="s">
        <v>120</v>
      </c>
      <c r="FH1" t="s">
        <v>119</v>
      </c>
      <c r="FI1" t="s">
        <v>118</v>
      </c>
      <c r="FJ1" t="s">
        <v>117</v>
      </c>
      <c r="FK1" t="s">
        <v>116</v>
      </c>
      <c r="FL1" t="s">
        <v>115</v>
      </c>
      <c r="FM1" t="s">
        <v>114</v>
      </c>
      <c r="FN1" t="s">
        <v>113</v>
      </c>
      <c r="FO1" t="s">
        <v>112</v>
      </c>
      <c r="FP1" t="s">
        <v>111</v>
      </c>
      <c r="FQ1" t="s">
        <v>110</v>
      </c>
      <c r="FR1" t="s">
        <v>109</v>
      </c>
      <c r="FS1" t="s">
        <v>108</v>
      </c>
      <c r="FT1" t="s">
        <v>107</v>
      </c>
      <c r="FU1" t="s">
        <v>106</v>
      </c>
      <c r="FV1" t="s">
        <v>105</v>
      </c>
      <c r="FW1" t="s">
        <v>104</v>
      </c>
      <c r="FX1" t="s">
        <v>103</v>
      </c>
      <c r="FY1" t="s">
        <v>102</v>
      </c>
      <c r="FZ1" t="s">
        <v>101</v>
      </c>
      <c r="GA1" t="s">
        <v>100</v>
      </c>
      <c r="GB1" t="s">
        <v>99</v>
      </c>
      <c r="GC1" t="s">
        <v>98</v>
      </c>
      <c r="GD1" t="s">
        <v>97</v>
      </c>
      <c r="GE1" t="s">
        <v>96</v>
      </c>
      <c r="GF1" t="s">
        <v>95</v>
      </c>
      <c r="GG1" t="s">
        <v>94</v>
      </c>
      <c r="GH1" t="s">
        <v>93</v>
      </c>
      <c r="GI1" t="s">
        <v>92</v>
      </c>
      <c r="GJ1" t="s">
        <v>91</v>
      </c>
      <c r="GK1" t="s">
        <v>90</v>
      </c>
      <c r="GL1" t="s">
        <v>89</v>
      </c>
      <c r="GM1" t="s">
        <v>88</v>
      </c>
      <c r="GN1" t="s">
        <v>87</v>
      </c>
      <c r="GO1" t="s">
        <v>86</v>
      </c>
      <c r="GP1" t="s">
        <v>85</v>
      </c>
      <c r="GQ1" t="s">
        <v>84</v>
      </c>
      <c r="GR1" t="s">
        <v>83</v>
      </c>
      <c r="GS1" t="s">
        <v>82</v>
      </c>
      <c r="GT1" t="s">
        <v>81</v>
      </c>
      <c r="GU1" t="s">
        <v>80</v>
      </c>
      <c r="GV1" t="s">
        <v>79</v>
      </c>
      <c r="GW1" t="s">
        <v>78</v>
      </c>
      <c r="GX1" t="s">
        <v>77</v>
      </c>
      <c r="GY1" t="s">
        <v>76</v>
      </c>
      <c r="GZ1" t="s">
        <v>75</v>
      </c>
      <c r="HA1" t="s">
        <v>74</v>
      </c>
      <c r="HB1" t="s">
        <v>73</v>
      </c>
      <c r="HC1" t="s">
        <v>72</v>
      </c>
      <c r="HD1" t="s">
        <v>71</v>
      </c>
      <c r="HE1" t="s">
        <v>70</v>
      </c>
      <c r="HF1" t="s">
        <v>69</v>
      </c>
      <c r="HG1" t="s">
        <v>68</v>
      </c>
      <c r="HH1" t="s">
        <v>67</v>
      </c>
      <c r="HI1" t="s">
        <v>66</v>
      </c>
      <c r="HJ1" t="s">
        <v>65</v>
      </c>
      <c r="HK1" t="s">
        <v>64</v>
      </c>
      <c r="HL1" t="s">
        <v>63</v>
      </c>
      <c r="HM1" t="s">
        <v>62</v>
      </c>
      <c r="HN1" t="s">
        <v>61</v>
      </c>
      <c r="HO1" t="s">
        <v>60</v>
      </c>
      <c r="HP1" t="s">
        <v>59</v>
      </c>
      <c r="HQ1" t="s">
        <v>58</v>
      </c>
      <c r="HR1" t="s">
        <v>57</v>
      </c>
      <c r="HS1" t="s">
        <v>56</v>
      </c>
      <c r="HT1" t="s">
        <v>55</v>
      </c>
      <c r="HU1" t="s">
        <v>54</v>
      </c>
    </row>
    <row r="2" spans="1:229" x14ac:dyDescent="0.3">
      <c r="A2">
        <v>410690</v>
      </c>
      <c r="B2" t="s">
        <v>53</v>
      </c>
      <c r="C2" t="s">
        <v>52</v>
      </c>
      <c r="D2">
        <v>2020</v>
      </c>
      <c r="E2">
        <v>41069000</v>
      </c>
      <c r="F2" t="s">
        <v>51</v>
      </c>
      <c r="G2" t="s">
        <v>50</v>
      </c>
      <c r="H2" t="s">
        <v>49</v>
      </c>
      <c r="I2" t="s">
        <v>48</v>
      </c>
      <c r="J2" t="s">
        <v>47</v>
      </c>
      <c r="K2">
        <v>345</v>
      </c>
      <c r="L2">
        <v>203</v>
      </c>
      <c r="M2" s="61">
        <v>9203431</v>
      </c>
      <c r="N2" s="61">
        <v>8703797</v>
      </c>
      <c r="O2" s="61">
        <v>10715679</v>
      </c>
      <c r="P2" s="61">
        <v>9863267</v>
      </c>
      <c r="Q2">
        <v>336</v>
      </c>
      <c r="R2">
        <v>9</v>
      </c>
      <c r="S2">
        <v>0</v>
      </c>
      <c r="T2">
        <v>345</v>
      </c>
      <c r="U2">
        <v>345</v>
      </c>
      <c r="V2">
        <v>202</v>
      </c>
      <c r="W2">
        <v>306</v>
      </c>
      <c r="X2">
        <v>8</v>
      </c>
      <c r="Y2">
        <v>195</v>
      </c>
      <c r="Z2">
        <v>8</v>
      </c>
      <c r="AA2">
        <v>0</v>
      </c>
      <c r="AD2">
        <v>0</v>
      </c>
      <c r="AE2">
        <v>0</v>
      </c>
      <c r="AF2">
        <v>141</v>
      </c>
      <c r="AG2">
        <v>1</v>
      </c>
      <c r="AH2" s="61">
        <v>10203262</v>
      </c>
      <c r="AI2" s="61">
        <v>10072574</v>
      </c>
      <c r="AJ2" s="61">
        <v>3273807</v>
      </c>
      <c r="AK2" s="61">
        <v>3194532</v>
      </c>
      <c r="AL2" s="61">
        <v>4087715</v>
      </c>
      <c r="AM2" s="61">
        <v>4001069</v>
      </c>
      <c r="AN2" s="61">
        <v>3273807</v>
      </c>
      <c r="AO2" s="61">
        <v>3194532</v>
      </c>
      <c r="AP2" s="60">
        <v>61762.91</v>
      </c>
      <c r="AQ2" s="60">
        <v>55300.78</v>
      </c>
      <c r="AR2" s="60">
        <v>764915.84</v>
      </c>
      <c r="AS2" s="60">
        <v>594988.35</v>
      </c>
      <c r="AT2" s="60">
        <v>501094.39</v>
      </c>
      <c r="AU2" s="60">
        <v>501094.39</v>
      </c>
      <c r="AV2" s="60">
        <v>522061.09</v>
      </c>
      <c r="AW2" s="60">
        <v>764915.84</v>
      </c>
      <c r="AX2" s="61">
        <v>3711119</v>
      </c>
      <c r="AY2" s="61">
        <v>3629601</v>
      </c>
      <c r="AZ2" s="61">
        <v>4087715</v>
      </c>
      <c r="BA2" s="61">
        <v>4001069</v>
      </c>
      <c r="BB2" s="60">
        <v>169927.49</v>
      </c>
      <c r="BD2">
        <v>0</v>
      </c>
      <c r="BE2">
        <v>0</v>
      </c>
      <c r="BF2">
        <v>0</v>
      </c>
      <c r="BG2" s="60">
        <v>435948.47</v>
      </c>
      <c r="BH2" s="61">
        <v>3612315</v>
      </c>
      <c r="BI2" s="61">
        <v>3538423</v>
      </c>
      <c r="BJ2" s="61">
        <v>3711119</v>
      </c>
      <c r="BK2" s="61">
        <v>3629601</v>
      </c>
      <c r="BL2" s="60">
        <v>4280.63</v>
      </c>
      <c r="BN2" s="61">
        <v>9202577</v>
      </c>
      <c r="BO2" s="61">
        <v>9129298</v>
      </c>
      <c r="BP2" s="60">
        <v>764915.84</v>
      </c>
      <c r="BQ2" s="60">
        <v>635830.93000000005</v>
      </c>
      <c r="BR2" s="60">
        <v>1756277</v>
      </c>
      <c r="BS2" s="60">
        <v>13190858</v>
      </c>
      <c r="BT2" s="60">
        <v>4798836</v>
      </c>
      <c r="BU2" s="60">
        <v>996343</v>
      </c>
      <c r="BV2" s="60">
        <v>1448859</v>
      </c>
      <c r="BW2" s="60">
        <v>6943163</v>
      </c>
      <c r="BX2" s="60">
        <v>4799655</v>
      </c>
      <c r="BY2">
        <v>0</v>
      </c>
      <c r="BZ2" s="60">
        <v>1365755</v>
      </c>
      <c r="CA2" s="60">
        <v>1590107</v>
      </c>
      <c r="CB2" s="60">
        <v>1358210</v>
      </c>
      <c r="CC2" s="60">
        <v>1727622</v>
      </c>
      <c r="CD2" s="61">
        <v>8099127</v>
      </c>
      <c r="CE2" s="61">
        <v>7894980</v>
      </c>
      <c r="CF2" s="61">
        <v>2308135</v>
      </c>
      <c r="CG2" s="61">
        <v>2231123</v>
      </c>
      <c r="CH2" s="61">
        <v>3114741</v>
      </c>
      <c r="CI2" s="61">
        <v>3019078</v>
      </c>
      <c r="CJ2" s="60">
        <v>38435.5</v>
      </c>
      <c r="CK2" s="60">
        <v>36793.54</v>
      </c>
      <c r="CL2" s="60">
        <v>377275.03</v>
      </c>
      <c r="CM2" s="60">
        <v>377275.03</v>
      </c>
      <c r="CN2" s="60">
        <v>396180.18</v>
      </c>
      <c r="CO2" s="61">
        <v>2819947</v>
      </c>
      <c r="CP2" s="61">
        <v>2728177</v>
      </c>
      <c r="CQ2" s="61">
        <v>2502331</v>
      </c>
      <c r="CR2" s="61">
        <v>2423849</v>
      </c>
      <c r="CS2">
        <v>0</v>
      </c>
      <c r="CT2">
        <v>0</v>
      </c>
      <c r="CU2">
        <v>0</v>
      </c>
      <c r="CV2">
        <v>0</v>
      </c>
      <c r="CX2" s="61">
        <v>7900613</v>
      </c>
      <c r="CY2" s="61">
        <v>7725580</v>
      </c>
      <c r="CZ2" s="60">
        <v>73698.38</v>
      </c>
      <c r="DA2" s="60">
        <v>4979722421.9200001</v>
      </c>
      <c r="DB2" s="60">
        <v>3124096119.5</v>
      </c>
      <c r="DC2" s="60">
        <v>1855626302.4200001</v>
      </c>
      <c r="DD2" s="60">
        <v>119727175.23</v>
      </c>
      <c r="DE2" s="60">
        <v>5099449597.1499996</v>
      </c>
      <c r="DF2" s="60">
        <v>5081371385.9899998</v>
      </c>
      <c r="DG2">
        <v>0</v>
      </c>
      <c r="DH2" s="60">
        <v>1095417213.8299999</v>
      </c>
      <c r="DI2" s="60">
        <v>1030137263.75</v>
      </c>
      <c r="DJ2" s="60">
        <v>1212195964.73</v>
      </c>
      <c r="DK2" s="60">
        <v>145240653.77000001</v>
      </c>
      <c r="DL2" s="60">
        <v>449261566.38</v>
      </c>
      <c r="DM2" s="60">
        <v>645774344.24000001</v>
      </c>
      <c r="DN2" s="60">
        <v>2951334146.5</v>
      </c>
      <c r="DO2" s="60">
        <v>203481083.50999999</v>
      </c>
      <c r="DP2" s="60">
        <v>4257572011.1500001</v>
      </c>
      <c r="DQ2">
        <v>0</v>
      </c>
      <c r="DR2" s="60">
        <v>452838806.11000001</v>
      </c>
      <c r="DS2">
        <v>0</v>
      </c>
      <c r="DT2" s="60">
        <v>366540441.69</v>
      </c>
      <c r="DU2" s="60">
        <v>369412273.56999999</v>
      </c>
      <c r="DV2" s="60">
        <v>472745472.19999999</v>
      </c>
      <c r="DW2" s="60">
        <v>419710372.76999998</v>
      </c>
      <c r="DX2" s="60">
        <v>33654364.200000003</v>
      </c>
      <c r="DY2" s="61">
        <v>6376</v>
      </c>
      <c r="DZ2" s="61">
        <v>6981</v>
      </c>
      <c r="EA2" s="60">
        <v>132321175.69</v>
      </c>
      <c r="EB2" s="60">
        <v>280505701.45999998</v>
      </c>
      <c r="EC2" s="60">
        <v>574263251.5</v>
      </c>
      <c r="ED2" s="60">
        <v>330139450.64999998</v>
      </c>
      <c r="EE2" s="60">
        <v>21707507.02</v>
      </c>
      <c r="EF2" s="60">
        <v>926110209.16999996</v>
      </c>
      <c r="EG2" s="60">
        <v>295415107.16000003</v>
      </c>
      <c r="EH2" s="60">
        <v>178467761.49000001</v>
      </c>
      <c r="EI2" s="60">
        <v>25013322.02</v>
      </c>
      <c r="EJ2" s="60">
        <v>498896190.67000002</v>
      </c>
      <c r="EK2">
        <v>0</v>
      </c>
      <c r="EL2">
        <v>0</v>
      </c>
      <c r="EM2">
        <v>0</v>
      </c>
      <c r="EN2">
        <v>0</v>
      </c>
      <c r="EO2">
        <v>0</v>
      </c>
      <c r="EP2">
        <v>0</v>
      </c>
      <c r="EQ2">
        <v>0</v>
      </c>
      <c r="ER2">
        <v>0</v>
      </c>
      <c r="ES2">
        <v>0</v>
      </c>
      <c r="ET2">
        <v>0</v>
      </c>
      <c r="EU2">
        <v>0</v>
      </c>
      <c r="EV2">
        <v>0</v>
      </c>
      <c r="EW2">
        <v>0</v>
      </c>
      <c r="EX2">
        <v>0</v>
      </c>
      <c r="EY2">
        <v>0</v>
      </c>
      <c r="EZ2">
        <v>0</v>
      </c>
      <c r="FA2">
        <v>0</v>
      </c>
      <c r="FB2">
        <v>0</v>
      </c>
      <c r="FC2">
        <v>1.25</v>
      </c>
      <c r="FD2" s="60">
        <v>1064.81</v>
      </c>
      <c r="FE2">
        <v>4.6399999999999997</v>
      </c>
      <c r="FF2">
        <v>5.42</v>
      </c>
      <c r="FG2">
        <v>5.98</v>
      </c>
      <c r="FH2">
        <v>4.68</v>
      </c>
      <c r="FI2">
        <v>43.64</v>
      </c>
      <c r="FJ2" s="60">
        <v>181507.22</v>
      </c>
      <c r="FK2">
        <v>100</v>
      </c>
      <c r="FL2">
        <v>65.88</v>
      </c>
      <c r="FM2">
        <v>100</v>
      </c>
      <c r="FN2">
        <v>116.96</v>
      </c>
      <c r="FO2">
        <v>31.37</v>
      </c>
      <c r="FP2">
        <v>10.32</v>
      </c>
      <c r="FQ2">
        <v>75.290000000000006</v>
      </c>
      <c r="FR2">
        <v>100</v>
      </c>
      <c r="FS2">
        <v>10.76</v>
      </c>
      <c r="FT2" s="60">
        <v>10236.34</v>
      </c>
      <c r="FU2">
        <v>694.71</v>
      </c>
      <c r="FV2">
        <v>16.37</v>
      </c>
      <c r="FW2">
        <v>15.27</v>
      </c>
      <c r="FX2">
        <v>135.41999999999999</v>
      </c>
      <c r="FY2">
        <v>99.99</v>
      </c>
      <c r="FZ2">
        <v>85.84</v>
      </c>
      <c r="GA2">
        <v>15.76</v>
      </c>
      <c r="GB2">
        <v>3.21</v>
      </c>
      <c r="GC2">
        <v>415.02</v>
      </c>
      <c r="GD2">
        <v>68.63</v>
      </c>
      <c r="GE2">
        <v>0.35</v>
      </c>
      <c r="GF2">
        <v>59.27</v>
      </c>
      <c r="GG2">
        <v>24.34</v>
      </c>
      <c r="GH2">
        <v>37.31</v>
      </c>
      <c r="GI2">
        <v>10.02</v>
      </c>
      <c r="GJ2">
        <v>2.66</v>
      </c>
      <c r="GK2">
        <v>41.07</v>
      </c>
      <c r="GL2">
        <v>62.95</v>
      </c>
      <c r="GM2">
        <v>15.22</v>
      </c>
      <c r="GN2">
        <v>4.92</v>
      </c>
      <c r="GO2">
        <v>4.4800000000000004</v>
      </c>
      <c r="GP2">
        <v>61.26</v>
      </c>
      <c r="GQ2">
        <v>36.39</v>
      </c>
      <c r="GR2">
        <v>2.35</v>
      </c>
      <c r="GS2">
        <v>90.75</v>
      </c>
      <c r="GT2">
        <v>100</v>
      </c>
      <c r="GU2">
        <v>2.06</v>
      </c>
      <c r="GV2">
        <v>75.290000000000006</v>
      </c>
      <c r="GW2">
        <v>90.77</v>
      </c>
      <c r="GX2">
        <v>1.21</v>
      </c>
      <c r="GY2">
        <v>34.119999999999997</v>
      </c>
      <c r="GZ2">
        <v>12.15</v>
      </c>
      <c r="HA2">
        <v>219.86</v>
      </c>
      <c r="HB2">
        <v>65.88</v>
      </c>
      <c r="HC2">
        <v>10.32</v>
      </c>
      <c r="HD2">
        <v>77.33</v>
      </c>
      <c r="HE2">
        <v>95.22</v>
      </c>
      <c r="HF2">
        <v>75.58</v>
      </c>
      <c r="HG2">
        <v>100</v>
      </c>
      <c r="HH2">
        <v>0.83</v>
      </c>
      <c r="HI2">
        <v>0.2</v>
      </c>
      <c r="HJ2">
        <v>0.63</v>
      </c>
      <c r="HK2">
        <v>1.21</v>
      </c>
      <c r="HL2">
        <v>0.54</v>
      </c>
      <c r="HM2">
        <v>0.47</v>
      </c>
      <c r="HN2">
        <v>28.46</v>
      </c>
      <c r="HO2">
        <v>20.76</v>
      </c>
      <c r="HP2">
        <v>16.75</v>
      </c>
      <c r="HQ2">
        <v>23.19</v>
      </c>
      <c r="HR2">
        <v>35.99</v>
      </c>
      <c r="HS2">
        <v>28.3</v>
      </c>
      <c r="HT2">
        <v>133.03</v>
      </c>
      <c r="HU2">
        <v>537.66999999999996</v>
      </c>
    </row>
    <row r="3" spans="1:229" x14ac:dyDescent="0.3">
      <c r="A3">
        <v>410690</v>
      </c>
      <c r="B3" t="s">
        <v>53</v>
      </c>
      <c r="C3" t="s">
        <v>52</v>
      </c>
      <c r="D3">
        <v>2019</v>
      </c>
      <c r="E3">
        <v>41069000</v>
      </c>
      <c r="F3" t="s">
        <v>51</v>
      </c>
      <c r="G3" t="s">
        <v>50</v>
      </c>
      <c r="H3" t="s">
        <v>49</v>
      </c>
      <c r="I3" t="s">
        <v>48</v>
      </c>
      <c r="J3" t="s">
        <v>47</v>
      </c>
      <c r="K3">
        <v>345</v>
      </c>
      <c r="L3">
        <v>198</v>
      </c>
      <c r="M3" s="61">
        <v>9130133</v>
      </c>
      <c r="N3" s="61">
        <v>8602600</v>
      </c>
      <c r="O3" s="61">
        <v>10637128</v>
      </c>
      <c r="P3" s="61">
        <v>9733099</v>
      </c>
      <c r="Q3">
        <v>337</v>
      </c>
      <c r="R3">
        <v>8</v>
      </c>
      <c r="S3">
        <v>0</v>
      </c>
      <c r="T3">
        <v>345</v>
      </c>
      <c r="U3">
        <v>345</v>
      </c>
      <c r="V3">
        <v>196</v>
      </c>
      <c r="W3">
        <v>304</v>
      </c>
      <c r="X3">
        <v>10</v>
      </c>
      <c r="Y3">
        <v>192</v>
      </c>
      <c r="Z3">
        <v>6</v>
      </c>
      <c r="AA3">
        <v>0</v>
      </c>
      <c r="AD3">
        <v>0</v>
      </c>
      <c r="AE3">
        <v>0</v>
      </c>
      <c r="AF3">
        <v>145</v>
      </c>
      <c r="AG3">
        <v>2</v>
      </c>
      <c r="AH3" s="61">
        <v>10072574</v>
      </c>
      <c r="AI3" s="61">
        <v>9965721</v>
      </c>
      <c r="AJ3" s="61">
        <v>3194532</v>
      </c>
      <c r="AK3" s="61">
        <v>3137756</v>
      </c>
      <c r="AL3" s="61">
        <v>4001069</v>
      </c>
      <c r="AM3" s="61">
        <v>3923424</v>
      </c>
      <c r="AN3" s="61">
        <v>3194532</v>
      </c>
      <c r="AO3" s="61">
        <v>3137756</v>
      </c>
      <c r="AP3" s="60">
        <v>55300.78</v>
      </c>
      <c r="AQ3" s="60">
        <v>54034.71</v>
      </c>
      <c r="AR3" s="60">
        <v>778742.31</v>
      </c>
      <c r="AS3" s="60">
        <v>610355.61</v>
      </c>
      <c r="AT3" s="60">
        <v>509872.23</v>
      </c>
      <c r="AU3" s="60">
        <v>509872.23</v>
      </c>
      <c r="AV3" s="60">
        <v>528465.72</v>
      </c>
      <c r="AW3" s="60">
        <v>778742.31</v>
      </c>
      <c r="AX3" s="61">
        <v>3629601</v>
      </c>
      <c r="AY3" s="61">
        <v>3559723</v>
      </c>
      <c r="AZ3" s="61">
        <v>4001069</v>
      </c>
      <c r="BA3" s="61">
        <v>3923424</v>
      </c>
      <c r="BB3" s="60">
        <v>168386.7</v>
      </c>
      <c r="BD3">
        <v>0</v>
      </c>
      <c r="BE3">
        <v>0</v>
      </c>
      <c r="BF3">
        <v>0</v>
      </c>
      <c r="BG3" s="60">
        <v>432428.79999999999</v>
      </c>
      <c r="BH3" s="61">
        <v>3538423</v>
      </c>
      <c r="BI3" s="61">
        <v>3461220</v>
      </c>
      <c r="BJ3" s="61">
        <v>3629601</v>
      </c>
      <c r="BK3" s="61">
        <v>3559723</v>
      </c>
      <c r="BL3" s="60">
        <v>3308.38</v>
      </c>
      <c r="BN3" s="61">
        <v>9129298</v>
      </c>
      <c r="BO3" s="61">
        <v>9054137</v>
      </c>
      <c r="BP3" s="60">
        <v>778742.31</v>
      </c>
      <c r="BQ3" s="60">
        <v>654544.24</v>
      </c>
      <c r="BR3" s="60">
        <v>1170743</v>
      </c>
      <c r="BS3" s="60">
        <v>11939604</v>
      </c>
      <c r="BT3" s="60">
        <v>4474307</v>
      </c>
      <c r="BU3" s="60">
        <v>1080034</v>
      </c>
      <c r="BV3" s="60">
        <v>1291383</v>
      </c>
      <c r="BW3" s="60">
        <v>6173914</v>
      </c>
      <c r="BX3" s="60">
        <v>4722826</v>
      </c>
      <c r="BY3">
        <v>0</v>
      </c>
      <c r="BZ3" s="60">
        <v>1453885</v>
      </c>
      <c r="CA3" s="60">
        <v>1488200</v>
      </c>
      <c r="CB3" s="60">
        <v>1417476</v>
      </c>
      <c r="CC3" s="60">
        <v>1791327</v>
      </c>
      <c r="CD3" s="61">
        <v>7894980</v>
      </c>
      <c r="CE3" s="61">
        <v>7652386</v>
      </c>
      <c r="CF3" s="61">
        <v>2231123</v>
      </c>
      <c r="CG3" s="61">
        <v>2141048</v>
      </c>
      <c r="CH3" s="61">
        <v>3019078</v>
      </c>
      <c r="CI3" s="61">
        <v>2896581</v>
      </c>
      <c r="CJ3" s="60">
        <v>36793.54</v>
      </c>
      <c r="CK3" s="60">
        <v>35946.129999999997</v>
      </c>
      <c r="CL3" s="60">
        <v>382079.98</v>
      </c>
      <c r="CM3" s="60">
        <v>382079.98</v>
      </c>
      <c r="CN3" s="60">
        <v>399190.17</v>
      </c>
      <c r="CO3" s="61">
        <v>2728177</v>
      </c>
      <c r="CP3" s="61">
        <v>2616364</v>
      </c>
      <c r="CQ3" s="61">
        <v>2423849</v>
      </c>
      <c r="CR3" s="61">
        <v>2312896</v>
      </c>
      <c r="CS3">
        <v>0</v>
      </c>
      <c r="CT3">
        <v>0</v>
      </c>
      <c r="CU3">
        <v>0</v>
      </c>
      <c r="CV3">
        <v>0</v>
      </c>
      <c r="CX3" s="61">
        <v>7725580</v>
      </c>
      <c r="CY3" s="61">
        <v>7504066</v>
      </c>
      <c r="CZ3" s="60">
        <v>71555.47</v>
      </c>
      <c r="DA3" s="60">
        <v>4880326174.2299995</v>
      </c>
      <c r="DB3" s="60">
        <v>3068658166.7800002</v>
      </c>
      <c r="DC3" s="60">
        <v>1811668007.45</v>
      </c>
      <c r="DD3" s="60">
        <v>143335830.94999999</v>
      </c>
      <c r="DE3" s="60">
        <v>5023662005.1800003</v>
      </c>
      <c r="DF3" s="60">
        <v>4859998061.6400003</v>
      </c>
      <c r="DG3">
        <v>0</v>
      </c>
      <c r="DH3" s="60">
        <v>1030137263.75</v>
      </c>
      <c r="DI3" s="60">
        <v>841802857.44000006</v>
      </c>
      <c r="DJ3" s="60">
        <v>1094750860.9100001</v>
      </c>
      <c r="DK3" s="60">
        <v>121097376.2</v>
      </c>
      <c r="DL3" s="60">
        <v>474455418.36000001</v>
      </c>
      <c r="DM3" s="60">
        <v>618077227.5</v>
      </c>
      <c r="DN3" s="60">
        <v>2799405801.9899998</v>
      </c>
      <c r="DO3" s="60">
        <v>194276214.46000001</v>
      </c>
      <c r="DP3" s="60">
        <v>4087485429.8400002</v>
      </c>
      <c r="DQ3">
        <v>0</v>
      </c>
      <c r="DR3" s="60">
        <v>359580125.35000002</v>
      </c>
      <c r="DS3">
        <v>0</v>
      </c>
      <c r="DT3" s="60">
        <v>361388612.73000002</v>
      </c>
      <c r="DU3" s="60">
        <v>373850974.04000002</v>
      </c>
      <c r="DV3" s="60">
        <v>459744621.05000001</v>
      </c>
      <c r="DW3" s="60">
        <v>454166724.82999998</v>
      </c>
      <c r="DX3" s="60">
        <v>113167408.19</v>
      </c>
      <c r="DY3" s="61">
        <v>6981</v>
      </c>
      <c r="DZ3" s="61">
        <v>7018</v>
      </c>
      <c r="EA3" s="60">
        <v>129636306.29000001</v>
      </c>
      <c r="EB3" s="60">
        <v>360372314</v>
      </c>
      <c r="EC3" s="60">
        <v>712517235.48000002</v>
      </c>
      <c r="ED3" s="60">
        <v>295717902.76999998</v>
      </c>
      <c r="EE3" s="60">
        <v>18843615.82</v>
      </c>
      <c r="EF3" s="60">
        <v>1027078754.0700001</v>
      </c>
      <c r="EG3">
        <v>0</v>
      </c>
      <c r="EH3" s="60">
        <v>179994558.11000001</v>
      </c>
      <c r="EI3" s="60">
        <v>14281656.35</v>
      </c>
      <c r="EJ3" s="60">
        <v>194276214.46000001</v>
      </c>
      <c r="EK3">
        <v>0</v>
      </c>
      <c r="EL3">
        <v>0</v>
      </c>
      <c r="FC3">
        <v>1.25</v>
      </c>
      <c r="FD3">
        <v>988.65</v>
      </c>
      <c r="FE3">
        <v>4.41</v>
      </c>
      <c r="FF3">
        <v>5.26</v>
      </c>
      <c r="FG3">
        <v>5.81</v>
      </c>
      <c r="FH3">
        <v>4.54</v>
      </c>
      <c r="FI3">
        <v>41.9</v>
      </c>
      <c r="FJ3" s="60">
        <v>156404.15</v>
      </c>
      <c r="FK3">
        <v>100</v>
      </c>
      <c r="FL3">
        <v>65.75</v>
      </c>
      <c r="FM3">
        <v>100</v>
      </c>
      <c r="FN3">
        <v>119.4</v>
      </c>
      <c r="FO3">
        <v>31.85</v>
      </c>
      <c r="FP3">
        <v>10.72</v>
      </c>
      <c r="FQ3">
        <v>74.94</v>
      </c>
      <c r="FR3">
        <v>100</v>
      </c>
      <c r="FS3">
        <v>11.11</v>
      </c>
      <c r="FT3" s="60">
        <v>10951.3</v>
      </c>
      <c r="FU3">
        <v>631.9</v>
      </c>
      <c r="FV3">
        <v>15.62</v>
      </c>
      <c r="FW3">
        <v>15.36</v>
      </c>
      <c r="FX3">
        <v>139.41999999999999</v>
      </c>
      <c r="FY3">
        <v>99.99</v>
      </c>
      <c r="FZ3">
        <v>84.62</v>
      </c>
      <c r="GA3">
        <v>16.38</v>
      </c>
      <c r="GB3">
        <v>3.02</v>
      </c>
      <c r="GC3">
        <v>404.53</v>
      </c>
      <c r="GD3">
        <v>68.150000000000006</v>
      </c>
      <c r="GE3">
        <v>3.26</v>
      </c>
      <c r="GF3">
        <v>57.36</v>
      </c>
      <c r="GG3">
        <v>22.43</v>
      </c>
      <c r="GH3">
        <v>35.1</v>
      </c>
      <c r="GI3">
        <v>3.98</v>
      </c>
      <c r="GJ3">
        <v>2.66</v>
      </c>
      <c r="GK3">
        <v>39.11</v>
      </c>
      <c r="GL3">
        <v>61.19</v>
      </c>
      <c r="GM3">
        <v>16.95</v>
      </c>
      <c r="GN3">
        <v>4.33</v>
      </c>
      <c r="GO3">
        <v>4.63</v>
      </c>
      <c r="GP3">
        <v>61.08</v>
      </c>
      <c r="GQ3">
        <v>36.06</v>
      </c>
      <c r="GR3">
        <v>2.85</v>
      </c>
      <c r="GS3">
        <v>90.72</v>
      </c>
      <c r="GT3">
        <v>100</v>
      </c>
      <c r="GU3">
        <v>2.21</v>
      </c>
      <c r="GV3">
        <v>74.94</v>
      </c>
      <c r="GW3">
        <v>89.81</v>
      </c>
      <c r="GX3">
        <v>1.31</v>
      </c>
      <c r="GY3">
        <v>34.25</v>
      </c>
      <c r="GZ3">
        <v>13.31</v>
      </c>
      <c r="HA3">
        <v>229.8</v>
      </c>
      <c r="HB3">
        <v>65.75</v>
      </c>
      <c r="HC3">
        <v>10.72</v>
      </c>
      <c r="HD3">
        <v>73.819999999999993</v>
      </c>
      <c r="HE3">
        <v>94.69</v>
      </c>
      <c r="HF3">
        <v>74.22</v>
      </c>
      <c r="HG3">
        <v>100</v>
      </c>
      <c r="HH3">
        <v>0.84</v>
      </c>
      <c r="HI3">
        <v>0.19</v>
      </c>
      <c r="HJ3">
        <v>0.65</v>
      </c>
      <c r="HK3">
        <v>0.91</v>
      </c>
      <c r="HL3">
        <v>0.46</v>
      </c>
      <c r="HM3">
        <v>0.48</v>
      </c>
      <c r="HN3">
        <v>30.78</v>
      </c>
      <c r="HO3">
        <v>22.87</v>
      </c>
      <c r="HP3">
        <v>21.2</v>
      </c>
      <c r="HQ3">
        <v>22.4</v>
      </c>
      <c r="HR3">
        <v>37.93</v>
      </c>
      <c r="HS3">
        <v>30.01</v>
      </c>
      <c r="HT3">
        <v>144.32</v>
      </c>
      <c r="HU3">
        <v>488.73</v>
      </c>
    </row>
    <row r="4" spans="1:229" x14ac:dyDescent="0.3">
      <c r="A4">
        <v>410690</v>
      </c>
      <c r="B4" t="s">
        <v>53</v>
      </c>
      <c r="C4" t="s">
        <v>52</v>
      </c>
      <c r="D4">
        <v>2018</v>
      </c>
      <c r="E4">
        <v>41069000</v>
      </c>
      <c r="F4" t="s">
        <v>51</v>
      </c>
      <c r="G4" t="s">
        <v>50</v>
      </c>
      <c r="H4" t="s">
        <v>49</v>
      </c>
      <c r="I4" t="s">
        <v>48</v>
      </c>
      <c r="J4" t="s">
        <v>47</v>
      </c>
      <c r="K4">
        <v>345</v>
      </c>
      <c r="L4">
        <v>189</v>
      </c>
      <c r="M4" s="61">
        <v>9054959</v>
      </c>
      <c r="N4" s="61">
        <v>8478244</v>
      </c>
      <c r="O4" s="61">
        <v>10556558</v>
      </c>
      <c r="P4" s="61">
        <v>9578464</v>
      </c>
      <c r="Q4">
        <v>337</v>
      </c>
      <c r="R4">
        <v>8</v>
      </c>
      <c r="S4">
        <v>0</v>
      </c>
      <c r="T4">
        <v>345</v>
      </c>
      <c r="U4">
        <v>345</v>
      </c>
      <c r="V4">
        <v>187</v>
      </c>
      <c r="W4">
        <v>303</v>
      </c>
      <c r="X4">
        <v>10</v>
      </c>
      <c r="Y4">
        <v>183</v>
      </c>
      <c r="Z4">
        <v>6</v>
      </c>
      <c r="AA4">
        <v>0</v>
      </c>
      <c r="AD4">
        <v>0</v>
      </c>
      <c r="AE4">
        <v>0</v>
      </c>
      <c r="AF4">
        <v>154</v>
      </c>
      <c r="AG4">
        <v>2</v>
      </c>
      <c r="AH4" s="61">
        <v>9965721</v>
      </c>
      <c r="AI4" s="61">
        <v>9869734</v>
      </c>
      <c r="AJ4" s="61">
        <v>3137756</v>
      </c>
      <c r="AK4" s="61">
        <v>3087156</v>
      </c>
      <c r="AL4" s="61">
        <v>3923424</v>
      </c>
      <c r="AM4" s="61">
        <v>3848447</v>
      </c>
      <c r="AN4" s="61">
        <v>3137756</v>
      </c>
      <c r="AO4" s="61">
        <v>3087156</v>
      </c>
      <c r="AP4" s="60">
        <v>54034.71</v>
      </c>
      <c r="AQ4" s="60">
        <v>52814.09</v>
      </c>
      <c r="AR4" s="60">
        <v>760840.19</v>
      </c>
      <c r="AS4" s="60">
        <v>596376.73</v>
      </c>
      <c r="AT4" s="60">
        <v>492348.32</v>
      </c>
      <c r="AU4" s="60">
        <v>492348.32</v>
      </c>
      <c r="AV4" s="60">
        <v>512579.84000000003</v>
      </c>
      <c r="AW4" s="60">
        <v>760840.19</v>
      </c>
      <c r="AX4" s="61">
        <v>3559723</v>
      </c>
      <c r="AY4" s="61">
        <v>3493419</v>
      </c>
      <c r="AZ4" s="61">
        <v>3923424</v>
      </c>
      <c r="BA4" s="61">
        <v>3848447</v>
      </c>
      <c r="BB4" s="60">
        <v>164463.46</v>
      </c>
      <c r="BD4">
        <v>0</v>
      </c>
      <c r="BE4">
        <v>0</v>
      </c>
      <c r="BF4">
        <v>0</v>
      </c>
      <c r="BG4" s="60">
        <v>417544.39</v>
      </c>
      <c r="BH4" s="61">
        <v>3461220</v>
      </c>
      <c r="BI4" s="61">
        <v>3386521</v>
      </c>
      <c r="BJ4" s="61">
        <v>3559723</v>
      </c>
      <c r="BK4" s="61">
        <v>3493419</v>
      </c>
      <c r="BL4" s="60">
        <v>3442.56</v>
      </c>
      <c r="BN4" s="61">
        <v>9054137</v>
      </c>
      <c r="BO4" s="61">
        <v>9012241</v>
      </c>
      <c r="BP4" s="60">
        <v>760840.19</v>
      </c>
      <c r="BQ4" s="60">
        <v>633737.46</v>
      </c>
      <c r="BR4" s="60">
        <v>1064530</v>
      </c>
      <c r="BS4" s="60">
        <v>10781322</v>
      </c>
      <c r="BT4" s="60">
        <v>3705302</v>
      </c>
      <c r="BU4" s="60">
        <v>892487</v>
      </c>
      <c r="BV4" s="60">
        <v>1358831</v>
      </c>
      <c r="BW4" s="60">
        <v>5717188</v>
      </c>
      <c r="BX4" s="60">
        <v>4162205</v>
      </c>
      <c r="BY4">
        <v>0</v>
      </c>
      <c r="BZ4" s="60">
        <v>1165002</v>
      </c>
      <c r="CA4" s="60">
        <v>1195894</v>
      </c>
      <c r="CB4" s="60">
        <v>1163874</v>
      </c>
      <c r="CC4" s="60">
        <v>1436389</v>
      </c>
      <c r="CD4" s="61">
        <v>7652386</v>
      </c>
      <c r="CE4" s="61">
        <v>7414417</v>
      </c>
      <c r="CF4" s="61">
        <v>2141048</v>
      </c>
      <c r="CG4" s="61">
        <v>2040291</v>
      </c>
      <c r="CH4" s="61">
        <v>2896581</v>
      </c>
      <c r="CI4" s="61">
        <v>2761215</v>
      </c>
      <c r="CJ4" s="60">
        <v>35946.129999999997</v>
      </c>
      <c r="CK4" s="60">
        <v>35211.660000000003</v>
      </c>
      <c r="CL4" s="60">
        <v>362349.21</v>
      </c>
      <c r="CM4" s="60">
        <v>362349.21</v>
      </c>
      <c r="CN4" s="60">
        <v>378878.03</v>
      </c>
      <c r="CO4" s="61">
        <v>2616364</v>
      </c>
      <c r="CP4" s="61">
        <v>2491687</v>
      </c>
      <c r="CQ4" s="61">
        <v>2312896</v>
      </c>
      <c r="CR4" s="61">
        <v>2193228</v>
      </c>
      <c r="CS4">
        <v>0</v>
      </c>
      <c r="CT4">
        <v>0</v>
      </c>
      <c r="CU4">
        <v>0</v>
      </c>
      <c r="CV4">
        <v>0</v>
      </c>
      <c r="CX4" s="61">
        <v>7504066</v>
      </c>
      <c r="CY4" s="61">
        <v>7288665</v>
      </c>
      <c r="CZ4" s="60">
        <v>64254.87</v>
      </c>
      <c r="DA4" s="60">
        <v>4289868563.5300002</v>
      </c>
      <c r="DB4" s="60">
        <v>2716897759.0799999</v>
      </c>
      <c r="DC4" s="60">
        <v>1572970804.45</v>
      </c>
      <c r="DD4" s="60">
        <v>141402436.13999999</v>
      </c>
      <c r="DE4" s="60">
        <v>4431270999.6700001</v>
      </c>
      <c r="DF4" s="60">
        <v>4399383239.8699999</v>
      </c>
      <c r="DG4">
        <v>0</v>
      </c>
      <c r="DH4" s="60">
        <v>841802857.44000006</v>
      </c>
      <c r="DI4" s="60">
        <v>790940540.38999999</v>
      </c>
      <c r="DJ4" s="60">
        <v>1037464355.45</v>
      </c>
      <c r="DK4" s="60">
        <v>79717909.810000002</v>
      </c>
      <c r="DL4" s="60">
        <v>425536081.05000001</v>
      </c>
      <c r="DM4" s="60">
        <v>574619354.00999999</v>
      </c>
      <c r="DN4" s="60">
        <v>2626831130.77</v>
      </c>
      <c r="DO4" s="60">
        <v>252293272.47999999</v>
      </c>
      <c r="DP4" s="60">
        <v>3651388278.3800001</v>
      </c>
      <c r="DQ4">
        <v>0</v>
      </c>
      <c r="DR4" s="60">
        <v>279134376.75</v>
      </c>
      <c r="DS4">
        <v>0</v>
      </c>
      <c r="DT4" s="60">
        <v>324234277.52999997</v>
      </c>
      <c r="DU4" s="60">
        <v>272514566.75999999</v>
      </c>
      <c r="DV4" s="60">
        <v>449191812.31999999</v>
      </c>
      <c r="DW4" s="60">
        <v>418226961.52999997</v>
      </c>
      <c r="DX4" s="60">
        <v>162653258.38</v>
      </c>
      <c r="DY4" s="61">
        <v>7018</v>
      </c>
      <c r="DZ4" s="61">
        <v>7114</v>
      </c>
      <c r="EA4" s="60">
        <v>185259152.91999999</v>
      </c>
      <c r="EB4" s="60">
        <v>220614931.62</v>
      </c>
      <c r="EC4" s="60">
        <v>522122782.94999999</v>
      </c>
      <c r="ED4" s="60">
        <v>490910385.99000001</v>
      </c>
      <c r="EE4" s="60">
        <v>17038863.289999999</v>
      </c>
      <c r="EF4" s="60">
        <v>1030072032.23</v>
      </c>
      <c r="EG4" s="60">
        <v>550790172.63</v>
      </c>
      <c r="EH4" s="60">
        <v>191443167.66999999</v>
      </c>
      <c r="EI4" s="60">
        <v>60850104.810000002</v>
      </c>
      <c r="EJ4" s="60">
        <v>803083445.11000001</v>
      </c>
      <c r="EK4">
        <v>0</v>
      </c>
      <c r="EL4">
        <v>0</v>
      </c>
      <c r="EM4">
        <v>0</v>
      </c>
      <c r="ES4">
        <v>0</v>
      </c>
      <c r="EX4">
        <v>0</v>
      </c>
      <c r="FA4">
        <v>0</v>
      </c>
      <c r="FC4">
        <v>1.25</v>
      </c>
      <c r="FD4">
        <v>950.3</v>
      </c>
      <c r="FE4">
        <v>4.0999999999999996</v>
      </c>
      <c r="FF4">
        <v>4.8099999999999996</v>
      </c>
      <c r="FG4">
        <v>5.3</v>
      </c>
      <c r="FH4">
        <v>4.1500000000000004</v>
      </c>
      <c r="FI4">
        <v>44.15</v>
      </c>
      <c r="FJ4" s="60">
        <v>146824.85</v>
      </c>
      <c r="FK4">
        <v>100</v>
      </c>
      <c r="FL4">
        <v>65.010000000000005</v>
      </c>
      <c r="FM4">
        <v>100</v>
      </c>
      <c r="FN4">
        <v>117.49</v>
      </c>
      <c r="FO4">
        <v>32.32</v>
      </c>
      <c r="FP4">
        <v>10.56</v>
      </c>
      <c r="FQ4">
        <v>73.599999999999994</v>
      </c>
      <c r="FR4">
        <v>100</v>
      </c>
      <c r="FS4">
        <v>10.99</v>
      </c>
      <c r="FT4" s="60">
        <v>10979.64</v>
      </c>
      <c r="FU4">
        <v>611.57000000000005</v>
      </c>
      <c r="FV4">
        <v>15.6</v>
      </c>
      <c r="FW4">
        <v>15.79</v>
      </c>
      <c r="FX4">
        <v>136.01</v>
      </c>
      <c r="FY4">
        <v>99.99</v>
      </c>
      <c r="FZ4">
        <v>82.87</v>
      </c>
      <c r="GA4">
        <v>16.32</v>
      </c>
      <c r="GB4">
        <v>2.95</v>
      </c>
      <c r="GC4">
        <v>391.2</v>
      </c>
      <c r="GD4">
        <v>67.680000000000007</v>
      </c>
      <c r="GE4">
        <v>0.72</v>
      </c>
      <c r="GF4">
        <v>61.23</v>
      </c>
      <c r="GG4">
        <v>24.18</v>
      </c>
      <c r="GH4">
        <v>37.58</v>
      </c>
      <c r="GI4">
        <v>18.72</v>
      </c>
      <c r="GJ4">
        <v>4.32</v>
      </c>
      <c r="GK4">
        <v>39.49</v>
      </c>
      <c r="GL4">
        <v>61.37</v>
      </c>
      <c r="GM4">
        <v>16.2</v>
      </c>
      <c r="GN4">
        <v>3.03</v>
      </c>
      <c r="GO4">
        <v>7.05</v>
      </c>
      <c r="GP4">
        <v>61.31</v>
      </c>
      <c r="GQ4">
        <v>35.5</v>
      </c>
      <c r="GR4">
        <v>3.19</v>
      </c>
      <c r="GS4">
        <v>90.75</v>
      </c>
      <c r="GT4">
        <v>100</v>
      </c>
      <c r="GU4">
        <v>2.27</v>
      </c>
      <c r="GV4">
        <v>73.599999999999994</v>
      </c>
      <c r="GW4">
        <v>88.51</v>
      </c>
      <c r="GX4">
        <v>1.36</v>
      </c>
      <c r="GY4">
        <v>34.99</v>
      </c>
      <c r="GZ4">
        <v>13.59</v>
      </c>
      <c r="HA4">
        <v>233.31</v>
      </c>
      <c r="HB4">
        <v>65.010000000000005</v>
      </c>
      <c r="HC4">
        <v>10.56</v>
      </c>
      <c r="HD4">
        <v>68.39</v>
      </c>
      <c r="HE4">
        <v>94.4</v>
      </c>
      <c r="HF4">
        <v>72.489999999999995</v>
      </c>
      <c r="HG4">
        <v>100</v>
      </c>
      <c r="HH4">
        <v>0.83</v>
      </c>
      <c r="HI4">
        <v>0.18</v>
      </c>
      <c r="HJ4">
        <v>0.61</v>
      </c>
      <c r="HK4">
        <v>0.78</v>
      </c>
      <c r="HL4">
        <v>0.45</v>
      </c>
      <c r="HM4">
        <v>0.47</v>
      </c>
      <c r="HN4">
        <v>27.99</v>
      </c>
      <c r="HO4">
        <v>21.44</v>
      </c>
      <c r="HP4">
        <v>18.5</v>
      </c>
      <c r="HQ4">
        <v>26.83</v>
      </c>
      <c r="HR4">
        <v>34.51</v>
      </c>
      <c r="HS4">
        <v>27.96</v>
      </c>
      <c r="HT4">
        <v>118.82</v>
      </c>
      <c r="HU4">
        <v>473.89</v>
      </c>
    </row>
    <row r="5" spans="1:229" x14ac:dyDescent="0.3">
      <c r="A5">
        <v>410690</v>
      </c>
      <c r="B5" t="s">
        <v>53</v>
      </c>
      <c r="C5" t="s">
        <v>52</v>
      </c>
      <c r="D5">
        <v>2017</v>
      </c>
      <c r="E5">
        <v>41069000</v>
      </c>
      <c r="F5" t="s">
        <v>51</v>
      </c>
      <c r="G5" t="s">
        <v>50</v>
      </c>
      <c r="H5" t="s">
        <v>49</v>
      </c>
      <c r="I5" t="s">
        <v>48</v>
      </c>
      <c r="J5" t="s">
        <v>47</v>
      </c>
      <c r="K5">
        <v>345</v>
      </c>
      <c r="L5">
        <v>185</v>
      </c>
      <c r="M5" s="61">
        <v>9013056</v>
      </c>
      <c r="N5" s="61">
        <v>8398654</v>
      </c>
      <c r="O5" s="61">
        <v>10526234</v>
      </c>
      <c r="P5" s="61">
        <v>9491924</v>
      </c>
      <c r="Q5">
        <v>337</v>
      </c>
      <c r="R5">
        <v>8</v>
      </c>
      <c r="S5">
        <v>0</v>
      </c>
      <c r="T5">
        <v>345</v>
      </c>
      <c r="U5">
        <v>345</v>
      </c>
      <c r="V5">
        <v>183</v>
      </c>
      <c r="W5">
        <v>313</v>
      </c>
      <c r="X5">
        <v>11</v>
      </c>
      <c r="Y5">
        <v>181</v>
      </c>
      <c r="Z5">
        <v>4</v>
      </c>
      <c r="AA5">
        <v>0</v>
      </c>
      <c r="AD5">
        <v>0</v>
      </c>
      <c r="AE5">
        <v>0</v>
      </c>
      <c r="AF5">
        <v>156</v>
      </c>
      <c r="AG5">
        <v>4</v>
      </c>
      <c r="AH5" s="61">
        <v>9869734</v>
      </c>
      <c r="AI5" s="61">
        <v>9755014</v>
      </c>
      <c r="AJ5" s="61">
        <v>3087156</v>
      </c>
      <c r="AK5" s="61">
        <v>3025776</v>
      </c>
      <c r="AL5" s="61">
        <v>3848447</v>
      </c>
      <c r="AM5" s="61">
        <v>3735238</v>
      </c>
      <c r="AN5" s="61">
        <v>3087156</v>
      </c>
      <c r="AO5" s="61">
        <v>3025776</v>
      </c>
      <c r="AP5" s="60">
        <v>52814.09</v>
      </c>
      <c r="AQ5" s="60">
        <v>51479.53</v>
      </c>
      <c r="AR5" s="60">
        <v>756182.81</v>
      </c>
      <c r="AS5" s="60">
        <v>592707.89</v>
      </c>
      <c r="AT5" s="60">
        <v>494850.06</v>
      </c>
      <c r="AU5" s="60">
        <v>494850.36</v>
      </c>
      <c r="AV5" s="60">
        <v>547582.77</v>
      </c>
      <c r="AW5" s="60">
        <v>756182.81</v>
      </c>
      <c r="AX5" s="61">
        <v>3493419</v>
      </c>
      <c r="AY5" s="61">
        <v>3403478</v>
      </c>
      <c r="AZ5" s="61">
        <v>3848447</v>
      </c>
      <c r="BA5" s="61">
        <v>3735238</v>
      </c>
      <c r="BB5" s="60">
        <v>163474.92000000001</v>
      </c>
      <c r="BD5">
        <v>0</v>
      </c>
      <c r="BE5">
        <v>0</v>
      </c>
      <c r="BF5">
        <v>0</v>
      </c>
      <c r="BG5" s="60">
        <v>420092.56</v>
      </c>
      <c r="BH5" s="61">
        <v>3386521</v>
      </c>
      <c r="BI5" s="61">
        <v>3300326</v>
      </c>
      <c r="BJ5" s="61">
        <v>3493419</v>
      </c>
      <c r="BK5" s="61">
        <v>3403478</v>
      </c>
      <c r="BL5" s="60">
        <v>3635.08</v>
      </c>
      <c r="BN5" s="61">
        <v>9012241</v>
      </c>
      <c r="BO5" s="61">
        <v>8947004</v>
      </c>
      <c r="BP5" s="60">
        <v>756182.81</v>
      </c>
      <c r="BQ5" s="60">
        <v>633328.17000000004</v>
      </c>
      <c r="BR5" s="60">
        <v>1239214</v>
      </c>
      <c r="BS5" s="60">
        <v>10122671</v>
      </c>
      <c r="BT5" s="60">
        <v>3713374</v>
      </c>
      <c r="BU5" s="60">
        <v>686172</v>
      </c>
      <c r="BV5" s="60">
        <v>1256643</v>
      </c>
      <c r="BW5" s="60">
        <v>5152654</v>
      </c>
      <c r="BX5" s="60">
        <v>3869401</v>
      </c>
      <c r="BY5">
        <v>0</v>
      </c>
      <c r="BZ5" s="60">
        <v>914073</v>
      </c>
      <c r="CA5" s="60">
        <v>943888</v>
      </c>
      <c r="CB5" s="60">
        <v>843957</v>
      </c>
      <c r="CC5" s="60">
        <v>1171858</v>
      </c>
      <c r="CD5" s="61">
        <v>7414417</v>
      </c>
      <c r="CE5" s="61">
        <v>7176796</v>
      </c>
      <c r="CF5" s="61">
        <v>2040291</v>
      </c>
      <c r="CG5" s="61">
        <v>1953483</v>
      </c>
      <c r="CH5" s="61">
        <v>2761215</v>
      </c>
      <c r="CI5" s="61">
        <v>2622982</v>
      </c>
      <c r="CJ5" s="60">
        <v>35211.660000000003</v>
      </c>
      <c r="CK5" s="60">
        <v>33014.870000000003</v>
      </c>
      <c r="CL5" s="60">
        <v>355302.33</v>
      </c>
      <c r="CM5" s="60">
        <v>355302.33</v>
      </c>
      <c r="CN5" s="60">
        <v>393639.94</v>
      </c>
      <c r="CO5" s="61">
        <v>2491687</v>
      </c>
      <c r="CP5" s="61">
        <v>2375035</v>
      </c>
      <c r="CQ5" s="61">
        <v>2193228</v>
      </c>
      <c r="CR5" s="61">
        <v>2085409</v>
      </c>
      <c r="CS5">
        <v>0</v>
      </c>
      <c r="CT5">
        <v>0</v>
      </c>
      <c r="CU5">
        <v>0</v>
      </c>
      <c r="CV5">
        <v>0</v>
      </c>
      <c r="CX5" s="61">
        <v>7288665</v>
      </c>
      <c r="CY5" s="61">
        <v>7074927</v>
      </c>
      <c r="CZ5" s="60">
        <v>60840.22</v>
      </c>
      <c r="DA5" s="60">
        <v>3984153950.02</v>
      </c>
      <c r="DB5" s="60">
        <v>2539746799.0900002</v>
      </c>
      <c r="DC5" s="60">
        <v>1444407150.9300001</v>
      </c>
      <c r="DD5" s="60">
        <v>131698819.65000001</v>
      </c>
      <c r="DE5" s="60">
        <v>4115852769.6700001</v>
      </c>
      <c r="DF5" s="60">
        <v>4073605910.77</v>
      </c>
      <c r="DG5">
        <v>0</v>
      </c>
      <c r="DH5" s="60">
        <v>790940540.38999999</v>
      </c>
      <c r="DI5" s="60">
        <v>720246450.97000003</v>
      </c>
      <c r="DJ5" s="60">
        <v>1069446063.6799999</v>
      </c>
      <c r="DK5" s="60">
        <v>83190186.430000007</v>
      </c>
      <c r="DL5" s="60">
        <v>379439777.87</v>
      </c>
      <c r="DM5" s="60">
        <v>534964794.5</v>
      </c>
      <c r="DN5" s="60">
        <v>2525579850.98</v>
      </c>
      <c r="DO5" s="60">
        <v>241795560.81999999</v>
      </c>
      <c r="DP5" s="60">
        <v>3572965284.3200002</v>
      </c>
      <c r="DQ5">
        <v>0</v>
      </c>
      <c r="DR5" s="60">
        <v>276081439.56999999</v>
      </c>
      <c r="DS5">
        <v>0</v>
      </c>
      <c r="DT5" s="60">
        <v>304818771.32999998</v>
      </c>
      <c r="DU5" s="60">
        <v>227901411.59</v>
      </c>
      <c r="DV5" s="60">
        <v>351585835.26999998</v>
      </c>
      <c r="DW5" s="60">
        <v>432045062.23000002</v>
      </c>
      <c r="DX5" s="60">
        <v>96908475.120000005</v>
      </c>
      <c r="DY5" s="61">
        <v>7114</v>
      </c>
      <c r="DZ5" s="61">
        <v>7344</v>
      </c>
      <c r="EA5" s="60">
        <v>153720257.16999999</v>
      </c>
      <c r="EB5" s="60">
        <v>301607021.36000001</v>
      </c>
      <c r="EC5" s="60">
        <v>645320202.72000003</v>
      </c>
      <c r="ED5" s="60">
        <v>213321392.75</v>
      </c>
      <c r="EE5" s="60">
        <v>21897777.149999999</v>
      </c>
      <c r="EF5" s="60">
        <v>880539372.62</v>
      </c>
      <c r="EG5" s="60">
        <v>361409166.75</v>
      </c>
      <c r="EH5" s="60">
        <v>188084734.52000001</v>
      </c>
      <c r="EI5" s="60">
        <v>53710826.299999997</v>
      </c>
      <c r="EJ5" s="60">
        <v>603204727.57000005</v>
      </c>
      <c r="EK5">
        <v>0</v>
      </c>
      <c r="EL5">
        <v>0</v>
      </c>
      <c r="EM5">
        <v>0</v>
      </c>
      <c r="ES5">
        <v>0</v>
      </c>
      <c r="EX5">
        <v>0</v>
      </c>
      <c r="FA5">
        <v>0</v>
      </c>
      <c r="FC5">
        <v>1.24</v>
      </c>
      <c r="FD5">
        <v>896.93</v>
      </c>
      <c r="FE5">
        <v>3.8</v>
      </c>
      <c r="FF5">
        <v>4.2300000000000004</v>
      </c>
      <c r="FG5">
        <v>4.6399999999999997</v>
      </c>
      <c r="FH5">
        <v>3.67</v>
      </c>
      <c r="FI5">
        <v>44.9</v>
      </c>
      <c r="FJ5" s="60">
        <v>147938.31</v>
      </c>
      <c r="FK5">
        <v>100</v>
      </c>
      <c r="FL5">
        <v>65.760000000000005</v>
      </c>
      <c r="FM5">
        <v>100</v>
      </c>
      <c r="FN5">
        <v>111.51</v>
      </c>
      <c r="FO5">
        <v>27.24</v>
      </c>
      <c r="FP5">
        <v>10.88</v>
      </c>
      <c r="FQ5">
        <v>71.8</v>
      </c>
      <c r="FR5">
        <v>100</v>
      </c>
      <c r="FS5">
        <v>12.03</v>
      </c>
      <c r="FT5" s="60">
        <v>10845.13</v>
      </c>
      <c r="FU5">
        <v>597.87</v>
      </c>
      <c r="FV5">
        <v>15.6</v>
      </c>
      <c r="FW5">
        <v>15.95</v>
      </c>
      <c r="FX5">
        <v>138.16999999999999</v>
      </c>
      <c r="FY5">
        <v>99.99</v>
      </c>
      <c r="FZ5">
        <v>80.87</v>
      </c>
      <c r="GA5">
        <v>16.62</v>
      </c>
      <c r="GB5">
        <v>2.68</v>
      </c>
      <c r="GC5">
        <v>389.51</v>
      </c>
      <c r="GD5">
        <v>72.760000000000005</v>
      </c>
      <c r="GE5">
        <v>1.03</v>
      </c>
      <c r="GF5">
        <v>63.39</v>
      </c>
      <c r="GG5">
        <v>26.84</v>
      </c>
      <c r="GH5">
        <v>40.270000000000003</v>
      </c>
      <c r="GI5">
        <v>15.14</v>
      </c>
      <c r="GJ5">
        <v>3.86</v>
      </c>
      <c r="GK5">
        <v>42.34</v>
      </c>
      <c r="GL5">
        <v>63.53</v>
      </c>
      <c r="GM5">
        <v>15.02</v>
      </c>
      <c r="GN5">
        <v>3.29</v>
      </c>
      <c r="GO5">
        <v>6.09</v>
      </c>
      <c r="GP5">
        <v>61.71</v>
      </c>
      <c r="GQ5">
        <v>35.090000000000003</v>
      </c>
      <c r="GR5">
        <v>3.2</v>
      </c>
      <c r="GS5">
        <v>90.94</v>
      </c>
      <c r="GT5">
        <v>100</v>
      </c>
      <c r="GU5">
        <v>2.37</v>
      </c>
      <c r="GV5">
        <v>71.8</v>
      </c>
      <c r="GW5">
        <v>86.78</v>
      </c>
      <c r="GX5">
        <v>1.43</v>
      </c>
      <c r="GY5">
        <v>34.24</v>
      </c>
      <c r="GZ5">
        <v>13.54</v>
      </c>
      <c r="HA5">
        <v>230.99</v>
      </c>
      <c r="HB5">
        <v>65.760000000000005</v>
      </c>
      <c r="HC5">
        <v>10.88</v>
      </c>
      <c r="HD5">
        <v>69.180000000000007</v>
      </c>
      <c r="HE5">
        <v>93.76</v>
      </c>
      <c r="HF5">
        <v>70.44</v>
      </c>
      <c r="HG5">
        <v>100</v>
      </c>
      <c r="HH5">
        <v>0.84</v>
      </c>
      <c r="HI5">
        <v>0.17</v>
      </c>
      <c r="HJ5">
        <v>0.55000000000000004</v>
      </c>
      <c r="HK5">
        <v>0.99</v>
      </c>
      <c r="HL5">
        <v>0.44</v>
      </c>
      <c r="HM5">
        <v>0.49</v>
      </c>
      <c r="HN5">
        <v>23.62</v>
      </c>
      <c r="HO5">
        <v>17.73</v>
      </c>
      <c r="HP5">
        <v>15.36</v>
      </c>
      <c r="HQ5">
        <v>25.28</v>
      </c>
      <c r="HR5">
        <v>30.29</v>
      </c>
      <c r="HS5">
        <v>21.81</v>
      </c>
      <c r="HT5">
        <v>121.36</v>
      </c>
      <c r="HU5">
        <v>465.96</v>
      </c>
    </row>
    <row r="6" spans="1:229" x14ac:dyDescent="0.3">
      <c r="A6" t="s">
        <v>46</v>
      </c>
      <c r="B6" t="s">
        <v>45</v>
      </c>
      <c r="C6" t="s">
        <v>45</v>
      </c>
      <c r="D6" t="s">
        <v>45</v>
      </c>
      <c r="E6" t="s">
        <v>45</v>
      </c>
      <c r="F6" t="s">
        <v>45</v>
      </c>
      <c r="G6" t="s">
        <v>45</v>
      </c>
      <c r="H6" t="s">
        <v>45</v>
      </c>
      <c r="I6" t="s">
        <v>45</v>
      </c>
      <c r="J6" t="s">
        <v>45</v>
      </c>
      <c r="K6" s="61">
        <v>1380</v>
      </c>
      <c r="L6">
        <v>775</v>
      </c>
      <c r="M6" s="61">
        <v>36401579</v>
      </c>
      <c r="N6" s="61">
        <v>34183295</v>
      </c>
      <c r="O6" s="61">
        <v>42435599</v>
      </c>
      <c r="P6" s="61">
        <v>38666754</v>
      </c>
      <c r="Q6" s="61">
        <v>1347</v>
      </c>
      <c r="R6">
        <v>33</v>
      </c>
      <c r="S6">
        <v>0</v>
      </c>
      <c r="T6" s="61">
        <v>1380</v>
      </c>
      <c r="U6" s="61">
        <v>1380</v>
      </c>
      <c r="V6">
        <v>768</v>
      </c>
      <c r="W6" s="61">
        <v>1226</v>
      </c>
      <c r="X6">
        <v>39</v>
      </c>
      <c r="Y6">
        <v>751</v>
      </c>
      <c r="Z6">
        <v>24</v>
      </c>
      <c r="AA6">
        <v>0</v>
      </c>
      <c r="AH6" s="61">
        <v>40111291</v>
      </c>
      <c r="AI6" s="61">
        <v>39663043</v>
      </c>
      <c r="AJ6" s="61">
        <v>12693251</v>
      </c>
      <c r="AK6" s="61">
        <v>12445220</v>
      </c>
      <c r="AL6" s="61">
        <v>15860655</v>
      </c>
      <c r="AM6" s="61">
        <v>15508178</v>
      </c>
      <c r="AN6" s="61">
        <v>12693251</v>
      </c>
      <c r="AO6" s="61">
        <v>12445220</v>
      </c>
      <c r="AP6" s="60">
        <v>223912.49</v>
      </c>
      <c r="AQ6" s="60">
        <v>213629.11</v>
      </c>
      <c r="AR6" s="60">
        <v>3060681.15</v>
      </c>
      <c r="AS6" s="60">
        <v>2394428.58</v>
      </c>
      <c r="AT6" s="61">
        <v>1998165</v>
      </c>
      <c r="AU6" s="60">
        <v>1998165.3</v>
      </c>
      <c r="AV6" s="60">
        <v>2110689.42</v>
      </c>
      <c r="AW6" s="60">
        <v>3060681.15</v>
      </c>
      <c r="AX6" s="61">
        <v>14393862</v>
      </c>
      <c r="AY6" s="61">
        <v>14086221</v>
      </c>
      <c r="AZ6" s="61">
        <v>15860655</v>
      </c>
      <c r="BA6" s="61">
        <v>15508178</v>
      </c>
      <c r="BB6" s="60">
        <v>666252.56999999995</v>
      </c>
      <c r="BD6">
        <v>0</v>
      </c>
      <c r="BE6">
        <v>0</v>
      </c>
      <c r="BF6">
        <v>0</v>
      </c>
      <c r="BG6" s="60">
        <v>1706014.22</v>
      </c>
      <c r="BH6" s="61">
        <v>13998479</v>
      </c>
      <c r="BI6" s="61">
        <v>13686490</v>
      </c>
      <c r="BJ6" s="61">
        <v>14393862</v>
      </c>
      <c r="BK6" s="61">
        <v>14086221</v>
      </c>
      <c r="BL6" s="60">
        <v>14666.65</v>
      </c>
      <c r="BN6" s="61">
        <v>36398253</v>
      </c>
      <c r="BO6" s="61">
        <v>36142680</v>
      </c>
      <c r="BP6" s="60">
        <v>3060681.15</v>
      </c>
      <c r="BQ6" s="60">
        <v>2557440.7999999998</v>
      </c>
      <c r="BR6" s="61">
        <v>5230764</v>
      </c>
      <c r="BS6" s="61">
        <v>46034455</v>
      </c>
      <c r="BT6" s="61">
        <v>16691819</v>
      </c>
      <c r="BU6" s="61">
        <v>3655036</v>
      </c>
      <c r="BV6" s="61">
        <v>5355716</v>
      </c>
      <c r="BW6" s="61">
        <v>23986919</v>
      </c>
      <c r="BX6" s="61">
        <v>17554087</v>
      </c>
      <c r="BY6">
        <v>0</v>
      </c>
      <c r="BZ6" s="61">
        <v>4898715</v>
      </c>
      <c r="CA6" s="61">
        <v>5218089</v>
      </c>
      <c r="CB6" s="61">
        <v>4783517</v>
      </c>
      <c r="CC6" s="61">
        <v>6127196</v>
      </c>
      <c r="CD6" s="61">
        <v>31060910</v>
      </c>
      <c r="CE6" s="61">
        <v>30138579</v>
      </c>
      <c r="CF6" s="61">
        <v>8720597</v>
      </c>
      <c r="CG6" s="61">
        <v>8365945</v>
      </c>
      <c r="CH6" s="61">
        <v>11791615</v>
      </c>
      <c r="CI6" s="61">
        <v>11299856</v>
      </c>
      <c r="CJ6" s="60">
        <v>146386.82999999999</v>
      </c>
      <c r="CK6" s="60">
        <v>140966.20000000001</v>
      </c>
      <c r="CL6" s="60">
        <v>1477006.55</v>
      </c>
      <c r="CM6" s="60">
        <v>1477006.55</v>
      </c>
      <c r="CN6" s="60">
        <v>1567888.32</v>
      </c>
      <c r="CO6" s="61">
        <v>10656175</v>
      </c>
      <c r="CP6" s="61">
        <v>10211263</v>
      </c>
      <c r="CQ6" s="61">
        <v>9432304</v>
      </c>
      <c r="CR6" s="61">
        <v>9015382</v>
      </c>
      <c r="CS6">
        <v>0</v>
      </c>
      <c r="CT6">
        <v>0</v>
      </c>
      <c r="CU6">
        <v>0</v>
      </c>
      <c r="CV6">
        <v>0</v>
      </c>
      <c r="CX6" s="61">
        <v>30418924</v>
      </c>
      <c r="CY6" s="61">
        <v>29593238</v>
      </c>
      <c r="CZ6" s="60">
        <v>270348.94</v>
      </c>
      <c r="DA6" s="60">
        <v>18134071109.700001</v>
      </c>
      <c r="DB6" s="60">
        <v>11449398844.450001</v>
      </c>
      <c r="DC6" s="60">
        <v>6684672265.25</v>
      </c>
      <c r="DD6" s="60">
        <v>536164261.97000003</v>
      </c>
      <c r="DE6" s="60">
        <v>18670235371.669998</v>
      </c>
      <c r="DF6" s="60">
        <v>18414358598.27</v>
      </c>
      <c r="DG6">
        <v>0</v>
      </c>
      <c r="DH6" s="60">
        <v>3758297875.4099998</v>
      </c>
      <c r="DI6" s="60">
        <v>3383127112.5500002</v>
      </c>
      <c r="DJ6" s="60">
        <v>4413857244.7700005</v>
      </c>
      <c r="DK6" s="60">
        <v>429246126.20999998</v>
      </c>
      <c r="DL6" s="60">
        <v>1728692843.6600001</v>
      </c>
      <c r="DM6" s="60">
        <v>2373435720.25</v>
      </c>
      <c r="DN6" s="60">
        <v>10903150930.24</v>
      </c>
      <c r="DO6" s="60">
        <v>891846131.26999998</v>
      </c>
      <c r="DP6" s="60">
        <v>15569411003.690001</v>
      </c>
      <c r="DQ6">
        <v>0</v>
      </c>
      <c r="DR6" s="60">
        <v>1367634747.78</v>
      </c>
      <c r="DS6">
        <v>0</v>
      </c>
      <c r="DT6" s="60">
        <v>1356982103.28</v>
      </c>
      <c r="DU6" s="60">
        <v>1243679225.96</v>
      </c>
      <c r="DV6" s="60">
        <v>1733267740.8399999</v>
      </c>
      <c r="DW6" s="60">
        <v>1724149121.3599999</v>
      </c>
      <c r="DX6" s="60">
        <v>406383505.88999999</v>
      </c>
      <c r="DY6" s="61">
        <v>27489</v>
      </c>
      <c r="DZ6" s="61">
        <v>28457</v>
      </c>
      <c r="EA6" s="60">
        <v>600936892.07000005</v>
      </c>
      <c r="EB6" s="60">
        <v>1163099968.4400001</v>
      </c>
      <c r="EC6" s="60">
        <v>2454223472.6500001</v>
      </c>
      <c r="ED6" s="60">
        <v>1330089132.1600001</v>
      </c>
      <c r="EE6" s="60">
        <v>79487763.280000001</v>
      </c>
      <c r="EF6" s="60">
        <v>3863800368.0900002</v>
      </c>
      <c r="EG6" s="60">
        <v>1207614446.54</v>
      </c>
      <c r="EH6" s="60">
        <v>737990221.78999996</v>
      </c>
      <c r="EI6" s="60">
        <v>153855909.47999999</v>
      </c>
      <c r="EJ6" s="60">
        <v>2099460577.8099999</v>
      </c>
      <c r="EK6">
        <v>0</v>
      </c>
      <c r="EL6">
        <v>0</v>
      </c>
      <c r="EM6">
        <v>0</v>
      </c>
      <c r="EN6">
        <v>0</v>
      </c>
      <c r="EO6">
        <v>0</v>
      </c>
      <c r="EP6">
        <v>0</v>
      </c>
      <c r="EQ6">
        <v>0</v>
      </c>
      <c r="ER6">
        <v>0</v>
      </c>
      <c r="ES6">
        <v>0</v>
      </c>
      <c r="ET6">
        <v>0</v>
      </c>
      <c r="EU6">
        <v>0</v>
      </c>
      <c r="EV6">
        <v>0</v>
      </c>
      <c r="EW6">
        <v>0</v>
      </c>
      <c r="EX6">
        <v>0</v>
      </c>
      <c r="EY6">
        <v>0</v>
      </c>
      <c r="EZ6">
        <v>0</v>
      </c>
      <c r="FA6">
        <v>0</v>
      </c>
      <c r="FB6">
        <v>0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747E4F-C5DE-49B8-9D07-4B3329202455}">
  <dimension ref="A1:X16"/>
  <sheetViews>
    <sheetView showGridLines="0" workbookViewId="0">
      <selection activeCell="G12" sqref="G12"/>
    </sheetView>
  </sheetViews>
  <sheetFormatPr defaultColWidth="0" defaultRowHeight="14.4" zeroHeight="1" x14ac:dyDescent="0.3"/>
  <cols>
    <col min="1" max="2" width="2.77734375" customWidth="1"/>
    <col min="3" max="3" width="36" bestFit="1" customWidth="1"/>
    <col min="4" max="7" width="15.33203125" customWidth="1"/>
    <col min="8" max="14" width="11.5546875" customWidth="1"/>
    <col min="15" max="16" width="2.77734375" customWidth="1"/>
    <col min="17" max="24" width="0" hidden="1" customWidth="1"/>
    <col min="25" max="16384" width="8.88671875" hidden="1"/>
  </cols>
  <sheetData>
    <row r="1" spans="1:19" s="14" customFormat="1" thickBot="1" x14ac:dyDescent="0.3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</row>
    <row r="2" spans="1:19" s="18" customFormat="1" ht="24.6" customHeight="1" x14ac:dyDescent="0.25">
      <c r="A2" s="13"/>
      <c r="B2" s="15"/>
      <c r="C2" s="16"/>
      <c r="D2" s="93" t="s">
        <v>27</v>
      </c>
      <c r="E2" s="93"/>
      <c r="F2" s="93"/>
      <c r="G2" s="93"/>
      <c r="H2" s="93"/>
      <c r="I2" s="93"/>
      <c r="J2" s="93"/>
      <c r="K2" s="93"/>
      <c r="L2" s="93"/>
      <c r="M2" s="93"/>
      <c r="N2" s="93"/>
      <c r="O2" s="46"/>
      <c r="P2" s="13"/>
      <c r="Q2" s="16"/>
      <c r="R2" s="17"/>
      <c r="S2" s="13"/>
    </row>
    <row r="3" spans="1:19" s="18" customFormat="1" ht="24.6" customHeight="1" thickBot="1" x14ac:dyDescent="0.3">
      <c r="A3" s="13"/>
      <c r="B3" s="19"/>
      <c r="C3" s="20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47"/>
      <c r="P3" s="13"/>
      <c r="Q3" s="20"/>
      <c r="R3" s="21"/>
      <c r="S3" s="13"/>
    </row>
    <row r="4" spans="1:19" s="14" customFormat="1" thickBot="1" x14ac:dyDescent="0.3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</row>
    <row r="5" spans="1:19" s="18" customFormat="1" ht="13.8" x14ac:dyDescent="0.25">
      <c r="A5" s="13"/>
      <c r="B5" s="22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7"/>
      <c r="P5" s="13"/>
      <c r="Q5" s="16"/>
      <c r="R5" s="17"/>
      <c r="S5" s="13"/>
    </row>
    <row r="6" spans="1:19" x14ac:dyDescent="0.3">
      <c r="A6" s="13"/>
      <c r="B6" s="27"/>
      <c r="C6" s="38" t="s">
        <v>1</v>
      </c>
      <c r="D6" s="6">
        <v>2017</v>
      </c>
      <c r="E6" s="6">
        <v>2018</v>
      </c>
      <c r="F6" s="6">
        <v>2019</v>
      </c>
      <c r="G6" s="6">
        <v>2020</v>
      </c>
      <c r="H6" s="6">
        <v>2021</v>
      </c>
      <c r="I6" s="6">
        <v>2022</v>
      </c>
      <c r="J6" s="6">
        <v>2023</v>
      </c>
      <c r="K6" s="6">
        <v>2024</v>
      </c>
      <c r="L6" s="6">
        <v>2025</v>
      </c>
      <c r="M6" s="6">
        <v>2026</v>
      </c>
      <c r="N6" s="6">
        <v>2027</v>
      </c>
      <c r="O6" s="28"/>
      <c r="P6" s="13"/>
    </row>
    <row r="7" spans="1:19" x14ac:dyDescent="0.3">
      <c r="A7" s="13"/>
      <c r="B7" s="27"/>
      <c r="C7" s="39" t="s">
        <v>22</v>
      </c>
      <c r="D7" s="45">
        <v>9812</v>
      </c>
      <c r="E7" s="45">
        <v>9416</v>
      </c>
      <c r="F7" s="45">
        <v>10890</v>
      </c>
      <c r="G7" s="45">
        <v>17514</v>
      </c>
      <c r="H7" s="45"/>
      <c r="I7" s="45"/>
      <c r="J7" s="45"/>
      <c r="K7" s="45"/>
      <c r="L7" s="45"/>
      <c r="M7" s="45"/>
      <c r="N7" s="45"/>
      <c r="O7" s="35"/>
      <c r="P7" s="13"/>
    </row>
    <row r="8" spans="1:19" x14ac:dyDescent="0.3">
      <c r="A8" s="13"/>
      <c r="B8" s="27"/>
      <c r="C8" s="39" t="s">
        <v>23</v>
      </c>
      <c r="D8" s="45">
        <f>SNIS!AJ5</f>
        <v>3087156</v>
      </c>
      <c r="E8" s="45">
        <f>SNIS!AJ4</f>
        <v>3137756</v>
      </c>
      <c r="F8" s="45">
        <f>SNIS!AJ3</f>
        <v>3194532</v>
      </c>
      <c r="G8" s="45">
        <f>SNIS!AJ2</f>
        <v>3273807</v>
      </c>
      <c r="H8" s="45"/>
      <c r="I8" s="45"/>
      <c r="J8" s="45"/>
      <c r="K8" s="45"/>
      <c r="L8" s="45"/>
      <c r="M8" s="45"/>
      <c r="N8" s="45"/>
      <c r="O8" s="35"/>
      <c r="P8" s="13"/>
    </row>
    <row r="9" spans="1:19" x14ac:dyDescent="0.3">
      <c r="A9" s="13"/>
      <c r="B9" s="27"/>
      <c r="C9" s="39" t="s">
        <v>25</v>
      </c>
      <c r="D9" s="45">
        <f>SNIS!CF5</f>
        <v>2040291</v>
      </c>
      <c r="E9" s="45">
        <f>SNIS!CF4</f>
        <v>2141048</v>
      </c>
      <c r="F9" s="45">
        <f>SNIS!CF3</f>
        <v>2231123</v>
      </c>
      <c r="G9" s="45">
        <f>SNIS!CF2</f>
        <v>2308135</v>
      </c>
      <c r="H9" s="45"/>
      <c r="I9" s="45"/>
      <c r="J9" s="45"/>
      <c r="K9" s="45"/>
      <c r="L9" s="45"/>
      <c r="M9" s="45"/>
      <c r="N9" s="45"/>
      <c r="O9" s="35"/>
      <c r="P9" s="13"/>
    </row>
    <row r="10" spans="1:19" x14ac:dyDescent="0.3">
      <c r="A10" s="13"/>
      <c r="B10" s="27"/>
      <c r="C10" s="39" t="s">
        <v>24</v>
      </c>
      <c r="D10" s="45">
        <f>D8+D9</f>
        <v>5127447</v>
      </c>
      <c r="E10" s="45">
        <f>E8+E9</f>
        <v>5278804</v>
      </c>
      <c r="F10" s="45">
        <f>F8+F9</f>
        <v>5425655</v>
      </c>
      <c r="G10" s="45">
        <f>G8+G9</f>
        <v>5581942</v>
      </c>
      <c r="H10" s="45"/>
      <c r="I10" s="45"/>
      <c r="J10" s="45"/>
      <c r="K10" s="45"/>
      <c r="L10" s="45"/>
      <c r="M10" s="45"/>
      <c r="N10" s="45"/>
      <c r="O10" s="35"/>
      <c r="P10" s="13"/>
    </row>
    <row r="11" spans="1:19" x14ac:dyDescent="0.3">
      <c r="A11" s="13"/>
      <c r="B11" s="27"/>
      <c r="C11" s="40" t="s">
        <v>26</v>
      </c>
      <c r="D11" s="43">
        <f>D7/(D10/1000)</f>
        <v>1.9136229004414866</v>
      </c>
      <c r="E11" s="43">
        <f>E7/(E10/1000)</f>
        <v>1.7837373768755196</v>
      </c>
      <c r="F11" s="43">
        <f>F7/(F10/1000)</f>
        <v>2.0071309362648382</v>
      </c>
      <c r="G11" s="43">
        <f>G7/(G10/1000)</f>
        <v>3.1376176964934426</v>
      </c>
      <c r="H11" s="43"/>
      <c r="I11" s="43"/>
      <c r="J11" s="43"/>
      <c r="K11" s="43"/>
      <c r="L11" s="43"/>
      <c r="M11" s="43"/>
      <c r="N11" s="43"/>
      <c r="O11" s="35"/>
      <c r="P11" s="13"/>
    </row>
    <row r="12" spans="1:19" x14ac:dyDescent="0.3">
      <c r="A12" s="13"/>
      <c r="B12" s="27"/>
      <c r="C12" s="69" t="s">
        <v>0</v>
      </c>
      <c r="D12" s="42">
        <v>2</v>
      </c>
      <c r="E12" s="42">
        <v>1.9</v>
      </c>
      <c r="F12" s="42">
        <v>1.8</v>
      </c>
      <c r="G12" s="42">
        <v>1.8</v>
      </c>
      <c r="H12" s="42">
        <f>AVERAGE(D11:G11)</f>
        <v>2.2105272275188219</v>
      </c>
      <c r="I12" s="42">
        <f>H12</f>
        <v>2.2105272275188219</v>
      </c>
      <c r="J12" s="42">
        <f>I12-($I$12-$N$12)/5</f>
        <v>1.9684217820150576</v>
      </c>
      <c r="K12" s="42">
        <f>J12-($I$12-$N$12)/5</f>
        <v>1.7263163365112932</v>
      </c>
      <c r="L12" s="42">
        <f>K12-($I$12-$N$12)/5</f>
        <v>1.4842108910075289</v>
      </c>
      <c r="M12" s="42">
        <f>L12-($I$12-$N$12)/5</f>
        <v>1.2421054455037646</v>
      </c>
      <c r="N12" s="68">
        <v>1</v>
      </c>
      <c r="O12" s="35"/>
      <c r="P12" s="13"/>
    </row>
    <row r="13" spans="1:19" x14ac:dyDescent="0.3">
      <c r="A13" s="13"/>
      <c r="B13" s="27"/>
      <c r="C13" s="40" t="s">
        <v>3</v>
      </c>
      <c r="D13" s="44">
        <f>D12/D11</f>
        <v>1.0451379942927028</v>
      </c>
      <c r="E13" s="44">
        <f t="shared" ref="E13:G13" si="0">E12/E11</f>
        <v>1.0651792268479183</v>
      </c>
      <c r="F13" s="44">
        <f t="shared" si="0"/>
        <v>0.89680247933884294</v>
      </c>
      <c r="G13" s="44">
        <f t="shared" si="0"/>
        <v>0.57368365878725591</v>
      </c>
      <c r="H13" s="44"/>
      <c r="I13" s="44"/>
      <c r="J13" s="44"/>
      <c r="K13" s="44"/>
      <c r="L13" s="44"/>
      <c r="M13" s="44"/>
      <c r="N13" s="44"/>
      <c r="O13" s="36"/>
      <c r="P13" s="13"/>
    </row>
    <row r="14" spans="1:19" x14ac:dyDescent="0.3">
      <c r="A14" s="13"/>
      <c r="B14" s="27"/>
      <c r="C14" s="23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28"/>
      <c r="P14" s="13"/>
    </row>
    <row r="15" spans="1:19" ht="15" thickBot="1" x14ac:dyDescent="0.35">
      <c r="A15" s="13"/>
      <c r="B15" s="29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1"/>
      <c r="P15" s="13"/>
    </row>
    <row r="16" spans="1:19" x14ac:dyDescent="0.3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</row>
  </sheetData>
  <mergeCells count="1">
    <mergeCell ref="D2:N3"/>
  </mergeCells>
  <pageMargins left="0.511811024" right="0.511811024" top="0.78740157499999996" bottom="0.78740157499999996" header="0.31496062000000002" footer="0.31496062000000002"/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CAD1DD-E69B-4268-895C-CE09D67D6C11}">
  <dimension ref="A1:X14"/>
  <sheetViews>
    <sheetView showGridLines="0" workbookViewId="0"/>
  </sheetViews>
  <sheetFormatPr defaultColWidth="0" defaultRowHeight="14.4" zeroHeight="1" x14ac:dyDescent="0.3"/>
  <cols>
    <col min="1" max="2" width="2.77734375" customWidth="1"/>
    <col min="3" max="3" width="39.5546875" bestFit="1" customWidth="1"/>
    <col min="4" max="7" width="12.88671875" bestFit="1" customWidth="1"/>
    <col min="8" max="14" width="12.5546875" customWidth="1"/>
    <col min="15" max="16" width="2.77734375" customWidth="1"/>
    <col min="17" max="24" width="0" hidden="1" customWidth="1"/>
    <col min="25" max="16384" width="8.88671875" hidden="1"/>
  </cols>
  <sheetData>
    <row r="1" spans="1:19" s="14" customFormat="1" thickBot="1" x14ac:dyDescent="0.3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</row>
    <row r="2" spans="1:19" s="18" customFormat="1" ht="24.6" customHeight="1" x14ac:dyDescent="0.25">
      <c r="A2" s="13"/>
      <c r="B2" s="15"/>
      <c r="C2" s="16"/>
      <c r="D2" s="95" t="s">
        <v>28</v>
      </c>
      <c r="E2" s="95"/>
      <c r="F2" s="95"/>
      <c r="G2" s="95"/>
      <c r="H2" s="95"/>
      <c r="I2" s="95"/>
      <c r="J2" s="95"/>
      <c r="K2" s="95"/>
      <c r="L2" s="95"/>
      <c r="M2" s="95"/>
      <c r="N2" s="95"/>
      <c r="O2" s="46"/>
      <c r="P2" s="13"/>
      <c r="Q2" s="16"/>
      <c r="R2" s="17"/>
      <c r="S2" s="13"/>
    </row>
    <row r="3" spans="1:19" s="18" customFormat="1" ht="24.6" customHeight="1" thickBot="1" x14ac:dyDescent="0.3">
      <c r="A3" s="13"/>
      <c r="B3" s="19"/>
      <c r="C3" s="20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47"/>
      <c r="P3" s="13"/>
      <c r="Q3" s="20"/>
      <c r="R3" s="21"/>
      <c r="S3" s="13"/>
    </row>
    <row r="4" spans="1:19" s="14" customFormat="1" thickBot="1" x14ac:dyDescent="0.3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</row>
    <row r="5" spans="1:19" s="18" customFormat="1" ht="13.8" x14ac:dyDescent="0.25">
      <c r="A5" s="13"/>
      <c r="B5" s="22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7"/>
      <c r="P5" s="13"/>
      <c r="Q5" s="16"/>
      <c r="R5" s="17"/>
      <c r="S5" s="13"/>
    </row>
    <row r="6" spans="1:19" x14ac:dyDescent="0.3">
      <c r="A6" s="13"/>
      <c r="B6" s="27"/>
      <c r="C6" s="38" t="s">
        <v>1</v>
      </c>
      <c r="D6" s="6">
        <v>2017</v>
      </c>
      <c r="E6" s="6">
        <v>2018</v>
      </c>
      <c r="F6" s="6">
        <v>2019</v>
      </c>
      <c r="G6" s="6">
        <v>2020</v>
      </c>
      <c r="H6" s="6">
        <v>2021</v>
      </c>
      <c r="I6" s="6">
        <v>2022</v>
      </c>
      <c r="J6" s="6">
        <v>2023</v>
      </c>
      <c r="K6" s="6">
        <v>2024</v>
      </c>
      <c r="L6" s="6">
        <v>2025</v>
      </c>
      <c r="M6" s="6">
        <v>2026</v>
      </c>
      <c r="N6" s="6">
        <v>2027</v>
      </c>
      <c r="O6" s="28"/>
      <c r="P6" s="13"/>
    </row>
    <row r="7" spans="1:19" x14ac:dyDescent="0.3">
      <c r="A7" s="13"/>
      <c r="B7" s="27"/>
      <c r="C7" s="39" t="s">
        <v>22</v>
      </c>
      <c r="D7" s="45">
        <f>'I1'!D7</f>
        <v>9812</v>
      </c>
      <c r="E7" s="45">
        <f>'I1'!E7</f>
        <v>9416</v>
      </c>
      <c r="F7" s="45">
        <f>'I1'!F7</f>
        <v>10890</v>
      </c>
      <c r="G7" s="45">
        <f>'I1'!G7</f>
        <v>17514</v>
      </c>
      <c r="H7" s="45"/>
      <c r="I7" s="45"/>
      <c r="J7" s="45"/>
      <c r="K7" s="45"/>
      <c r="L7" s="45"/>
      <c r="M7" s="45"/>
      <c r="N7" s="45"/>
      <c r="O7" s="28"/>
      <c r="P7" s="13"/>
    </row>
    <row r="8" spans="1:19" x14ac:dyDescent="0.3">
      <c r="A8" s="13"/>
      <c r="B8" s="27"/>
      <c r="C8" s="39" t="s">
        <v>29</v>
      </c>
      <c r="D8" s="45">
        <f>D7-(0.9066*671)</f>
        <v>9203.6713999999993</v>
      </c>
      <c r="E8" s="45">
        <f>E7-(0.9017*581)</f>
        <v>8892.1123000000007</v>
      </c>
      <c r="F8" s="45">
        <f>F7-(0.9152*834)</f>
        <v>10126.7232</v>
      </c>
      <c r="G8" s="45">
        <f>G7-(0.8843*834)</f>
        <v>16776.4938</v>
      </c>
      <c r="H8" s="45"/>
      <c r="I8" s="45"/>
      <c r="J8" s="45"/>
      <c r="K8" s="45"/>
      <c r="L8" s="45"/>
      <c r="M8" s="45"/>
      <c r="N8" s="45"/>
      <c r="O8" s="28"/>
      <c r="P8" s="13"/>
    </row>
    <row r="9" spans="1:19" x14ac:dyDescent="0.3">
      <c r="A9" s="13"/>
      <c r="B9" s="27"/>
      <c r="C9" s="40" t="s">
        <v>11</v>
      </c>
      <c r="D9" s="48">
        <f>D8/D7</f>
        <v>0.93800156950672642</v>
      </c>
      <c r="E9" s="48">
        <f t="shared" ref="E9:G9" si="0">E8/E7</f>
        <v>0.94436196898895508</v>
      </c>
      <c r="F9" s="48">
        <f t="shared" si="0"/>
        <v>0.92991030303030309</v>
      </c>
      <c r="G9" s="48">
        <f t="shared" si="0"/>
        <v>0.95789047619047618</v>
      </c>
      <c r="H9" s="48"/>
      <c r="I9" s="48"/>
      <c r="J9" s="48"/>
      <c r="K9" s="48"/>
      <c r="L9" s="48"/>
      <c r="M9" s="48"/>
      <c r="N9" s="48"/>
      <c r="O9" s="28"/>
      <c r="P9" s="13"/>
    </row>
    <row r="10" spans="1:19" x14ac:dyDescent="0.3">
      <c r="A10" s="13"/>
      <c r="B10" s="27"/>
      <c r="C10" s="69" t="s">
        <v>0</v>
      </c>
      <c r="D10" s="50">
        <v>0.95</v>
      </c>
      <c r="E10" s="50">
        <v>0.95</v>
      </c>
      <c r="F10" s="50">
        <v>0.95</v>
      </c>
      <c r="G10" s="50">
        <v>0.95</v>
      </c>
      <c r="H10" s="50">
        <f>AVERAGE(D9:G9)</f>
        <v>0.94254107942911525</v>
      </c>
      <c r="I10" s="50">
        <f>H10</f>
        <v>0.94254107942911525</v>
      </c>
      <c r="J10" s="50">
        <f>I10+(($N$10-$I$10)/5)</f>
        <v>0.95003286354329219</v>
      </c>
      <c r="K10" s="50">
        <f>J10+(($N$10-$I$10)/5)</f>
        <v>0.95752464765746914</v>
      </c>
      <c r="L10" s="50">
        <f>K10+(($N$10-$I$10)/5)</f>
        <v>0.96501643177164609</v>
      </c>
      <c r="M10" s="50">
        <f>L10+(($N$10-$I$10)/5)</f>
        <v>0.97250821588582304</v>
      </c>
      <c r="N10" s="70">
        <v>0.98</v>
      </c>
      <c r="O10" s="28"/>
      <c r="P10" s="13"/>
    </row>
    <row r="11" spans="1:19" x14ac:dyDescent="0.3">
      <c r="A11" s="13"/>
      <c r="B11" s="27"/>
      <c r="C11" s="40" t="s">
        <v>3</v>
      </c>
      <c r="D11" s="41">
        <f>D9/D10</f>
        <v>0.98737007316497527</v>
      </c>
      <c r="E11" s="41">
        <f t="shared" ref="E11:G11" si="1">E9/E10</f>
        <v>0.99406523051468965</v>
      </c>
      <c r="F11" s="41">
        <f t="shared" si="1"/>
        <v>0.97885295055821386</v>
      </c>
      <c r="G11" s="41">
        <f t="shared" si="1"/>
        <v>1.0083057644110276</v>
      </c>
      <c r="H11" s="41"/>
      <c r="I11" s="41"/>
      <c r="J11" s="41"/>
      <c r="K11" s="41"/>
      <c r="L11" s="41"/>
      <c r="M11" s="41"/>
      <c r="N11" s="41"/>
      <c r="O11" s="28"/>
      <c r="P11" s="13"/>
    </row>
    <row r="12" spans="1:19" x14ac:dyDescent="0.3">
      <c r="A12" s="13"/>
      <c r="B12" s="27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8"/>
      <c r="P12" s="13"/>
    </row>
    <row r="13" spans="1:19" ht="15" thickBot="1" x14ac:dyDescent="0.35">
      <c r="A13" s="13"/>
      <c r="B13" s="29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1"/>
      <c r="P13" s="13"/>
    </row>
    <row r="14" spans="1:19" x14ac:dyDescent="0.3">
      <c r="A14" s="13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</row>
  </sheetData>
  <mergeCells count="1">
    <mergeCell ref="D2:N3"/>
  </mergeCells>
  <pageMargins left="0.511811024" right="0.511811024" top="0.78740157499999996" bottom="0.78740157499999996" header="0.31496062000000002" footer="0.31496062000000002"/>
  <drawing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33F183-2AD8-483B-BCA5-0CA120763AC0}">
  <dimension ref="A1:X18"/>
  <sheetViews>
    <sheetView showGridLines="0" workbookViewId="0">
      <selection activeCell="D13" sqref="D13"/>
    </sheetView>
  </sheetViews>
  <sheetFormatPr defaultColWidth="0" defaultRowHeight="14.4" zeroHeight="1" x14ac:dyDescent="0.3"/>
  <cols>
    <col min="1" max="2" width="2.77734375" customWidth="1"/>
    <col min="3" max="3" width="24.33203125" customWidth="1"/>
    <col min="4" max="7" width="14.77734375" customWidth="1"/>
    <col min="8" max="14" width="14.44140625" customWidth="1"/>
    <col min="15" max="16" width="2.77734375" customWidth="1"/>
    <col min="17" max="24" width="0" hidden="1" customWidth="1"/>
    <col min="25" max="16384" width="8.88671875" hidden="1"/>
  </cols>
  <sheetData>
    <row r="1" spans="1:19" s="14" customFormat="1" thickBot="1" x14ac:dyDescent="0.3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</row>
    <row r="2" spans="1:19" s="18" customFormat="1" ht="24.6" customHeight="1" x14ac:dyDescent="0.25">
      <c r="A2" s="13"/>
      <c r="B2" s="15"/>
      <c r="C2" s="16"/>
      <c r="D2" s="51"/>
      <c r="E2" s="95" t="s">
        <v>36</v>
      </c>
      <c r="F2" s="95"/>
      <c r="G2" s="95"/>
      <c r="H2" s="95"/>
      <c r="I2" s="95"/>
      <c r="J2" s="95"/>
      <c r="K2" s="95"/>
      <c r="L2" s="95"/>
      <c r="M2" s="95"/>
      <c r="N2" s="95"/>
      <c r="O2" s="97"/>
      <c r="P2" s="13"/>
      <c r="Q2" s="16"/>
      <c r="R2" s="17"/>
      <c r="S2" s="13"/>
    </row>
    <row r="3" spans="1:19" s="18" customFormat="1" ht="24.6" customHeight="1" thickBot="1" x14ac:dyDescent="0.3">
      <c r="A3" s="13"/>
      <c r="B3" s="19"/>
      <c r="C3" s="20"/>
      <c r="D3" s="52"/>
      <c r="E3" s="96"/>
      <c r="F3" s="96"/>
      <c r="G3" s="96"/>
      <c r="H3" s="96"/>
      <c r="I3" s="96"/>
      <c r="J3" s="96"/>
      <c r="K3" s="96"/>
      <c r="L3" s="96"/>
      <c r="M3" s="96"/>
      <c r="N3" s="96"/>
      <c r="O3" s="98"/>
      <c r="P3" s="13"/>
      <c r="Q3" s="20"/>
      <c r="R3" s="21"/>
      <c r="S3" s="13"/>
    </row>
    <row r="4" spans="1:19" s="14" customFormat="1" thickBot="1" x14ac:dyDescent="0.3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</row>
    <row r="5" spans="1:19" s="18" customFormat="1" ht="13.8" x14ac:dyDescent="0.25">
      <c r="A5" s="13"/>
      <c r="B5" s="22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7"/>
      <c r="P5" s="13"/>
      <c r="Q5" s="16"/>
      <c r="R5" s="17"/>
      <c r="S5" s="13"/>
    </row>
    <row r="6" spans="1:19" x14ac:dyDescent="0.3">
      <c r="A6" s="13"/>
      <c r="B6" s="27"/>
      <c r="C6" s="38" t="s">
        <v>1</v>
      </c>
      <c r="D6" s="6">
        <v>2017</v>
      </c>
      <c r="E6" s="6">
        <v>2018</v>
      </c>
      <c r="F6" s="6">
        <v>2019</v>
      </c>
      <c r="G6" s="6">
        <v>2020</v>
      </c>
      <c r="H6" s="6">
        <v>2021</v>
      </c>
      <c r="I6" s="6">
        <v>2022</v>
      </c>
      <c r="J6" s="6">
        <v>2023</v>
      </c>
      <c r="K6" s="6">
        <v>2024</v>
      </c>
      <c r="L6" s="6">
        <v>2025</v>
      </c>
      <c r="M6" s="6">
        <v>2026</v>
      </c>
      <c r="N6" s="6">
        <v>2027</v>
      </c>
      <c r="O6" s="28"/>
      <c r="P6" s="13"/>
    </row>
    <row r="7" spans="1:19" x14ac:dyDescent="0.3">
      <c r="A7" s="13"/>
      <c r="B7" s="27"/>
      <c r="C7" s="39" t="s">
        <v>30</v>
      </c>
      <c r="D7" s="45">
        <f>1324854/5</f>
        <v>264970.8</v>
      </c>
      <c r="E7" s="45">
        <f>1324854/5</f>
        <v>264970.8</v>
      </c>
      <c r="F7" s="45">
        <f>1324854/5</f>
        <v>264970.8</v>
      </c>
      <c r="G7" s="45">
        <f>1324854/5</f>
        <v>264970.8</v>
      </c>
      <c r="H7" s="45"/>
      <c r="I7" s="45"/>
      <c r="J7" s="45"/>
      <c r="K7" s="45"/>
      <c r="L7" s="45"/>
      <c r="M7" s="45"/>
      <c r="N7" s="45"/>
      <c r="O7" s="28"/>
      <c r="P7" s="13"/>
    </row>
    <row r="8" spans="1:19" x14ac:dyDescent="0.3">
      <c r="A8" s="13"/>
      <c r="B8" s="27"/>
      <c r="C8" s="39" t="s">
        <v>31</v>
      </c>
      <c r="D8" s="45">
        <f>1288144/5</f>
        <v>257628.79999999999</v>
      </c>
      <c r="E8" s="45">
        <f>1288144/5</f>
        <v>257628.79999999999</v>
      </c>
      <c r="F8" s="45">
        <f>1288144/5</f>
        <v>257628.79999999999</v>
      </c>
      <c r="G8" s="45">
        <f>1288144/5</f>
        <v>257628.79999999999</v>
      </c>
      <c r="H8" s="45"/>
      <c r="I8" s="45"/>
      <c r="J8" s="45"/>
      <c r="K8" s="45"/>
      <c r="L8" s="45"/>
      <c r="M8" s="45"/>
      <c r="N8" s="45"/>
      <c r="O8" s="28"/>
      <c r="P8" s="13"/>
    </row>
    <row r="9" spans="1:19" x14ac:dyDescent="0.3">
      <c r="A9" s="13"/>
      <c r="B9" s="27"/>
      <c r="C9" s="39" t="s">
        <v>32</v>
      </c>
      <c r="D9" s="45">
        <f>1244788/5</f>
        <v>248957.6</v>
      </c>
      <c r="E9" s="45">
        <f>1244788/5</f>
        <v>248957.6</v>
      </c>
      <c r="F9" s="45">
        <f>1244788/5</f>
        <v>248957.6</v>
      </c>
      <c r="G9" s="45">
        <f>1244788/5</f>
        <v>248957.6</v>
      </c>
      <c r="H9" s="45"/>
      <c r="I9" s="45"/>
      <c r="J9" s="45"/>
      <c r="K9" s="45"/>
      <c r="L9" s="45"/>
      <c r="M9" s="45"/>
      <c r="N9" s="45"/>
      <c r="O9" s="28"/>
      <c r="P9" s="13"/>
    </row>
    <row r="10" spans="1:19" x14ac:dyDescent="0.3">
      <c r="A10" s="13"/>
      <c r="B10" s="27"/>
      <c r="C10" s="39" t="s">
        <v>33</v>
      </c>
      <c r="D10" s="45">
        <f>652/5</f>
        <v>130.4</v>
      </c>
      <c r="E10" s="45">
        <f>652/5</f>
        <v>130.4</v>
      </c>
      <c r="F10" s="45">
        <f>652/5</f>
        <v>130.4</v>
      </c>
      <c r="G10" s="45">
        <f>652/5</f>
        <v>130.4</v>
      </c>
      <c r="H10" s="45"/>
      <c r="I10" s="45"/>
      <c r="J10" s="45"/>
      <c r="K10" s="45"/>
      <c r="L10" s="45"/>
      <c r="M10" s="45"/>
      <c r="N10" s="45"/>
      <c r="O10" s="28"/>
      <c r="P10" s="13"/>
    </row>
    <row r="11" spans="1:19" x14ac:dyDescent="0.3">
      <c r="A11" s="13"/>
      <c r="B11" s="27"/>
      <c r="C11" s="39" t="s">
        <v>34</v>
      </c>
      <c r="D11" s="45">
        <f>119/5</f>
        <v>23.8</v>
      </c>
      <c r="E11" s="45">
        <f>119/5</f>
        <v>23.8</v>
      </c>
      <c r="F11" s="45">
        <f>119/5</f>
        <v>23.8</v>
      </c>
      <c r="G11" s="45">
        <f>119/5</f>
        <v>23.8</v>
      </c>
      <c r="H11" s="45"/>
      <c r="I11" s="45"/>
      <c r="J11" s="45"/>
      <c r="K11" s="45"/>
      <c r="L11" s="45"/>
      <c r="M11" s="45"/>
      <c r="N11" s="45"/>
      <c r="O11" s="28"/>
      <c r="P11" s="13"/>
    </row>
    <row r="12" spans="1:19" x14ac:dyDescent="0.3">
      <c r="A12" s="13"/>
      <c r="B12" s="27"/>
      <c r="C12" s="39" t="s">
        <v>35</v>
      </c>
      <c r="D12" s="45">
        <f>723/5</f>
        <v>144.6</v>
      </c>
      <c r="E12" s="45">
        <f>723/5</f>
        <v>144.6</v>
      </c>
      <c r="F12" s="45">
        <f>723/5</f>
        <v>144.6</v>
      </c>
      <c r="G12" s="45">
        <f>723/5</f>
        <v>144.6</v>
      </c>
      <c r="H12" s="45"/>
      <c r="I12" s="45"/>
      <c r="J12" s="45"/>
      <c r="K12" s="45"/>
      <c r="L12" s="45"/>
      <c r="M12" s="45"/>
      <c r="N12" s="45"/>
      <c r="O12" s="28"/>
      <c r="P12" s="13"/>
    </row>
    <row r="13" spans="1:19" x14ac:dyDescent="0.3">
      <c r="A13" s="13"/>
      <c r="B13" s="27"/>
      <c r="C13" s="40" t="s">
        <v>12</v>
      </c>
      <c r="D13" s="8">
        <f>((D10/D7)+(D11/D8)+(D12/D9))/3</f>
        <v>3.8844415647138803E-4</v>
      </c>
      <c r="E13" s="8">
        <f t="shared" ref="E13:G13" si="0">((E10/E7)+(E11/E8)+(E12/E9))/3</f>
        <v>3.8844415647138803E-4</v>
      </c>
      <c r="F13" s="8">
        <f t="shared" si="0"/>
        <v>3.8844415647138803E-4</v>
      </c>
      <c r="G13" s="8">
        <f t="shared" si="0"/>
        <v>3.8844415647138803E-4</v>
      </c>
      <c r="H13" s="8"/>
      <c r="I13" s="8"/>
      <c r="J13" s="8"/>
      <c r="K13" s="8"/>
      <c r="L13" s="8"/>
      <c r="M13" s="8"/>
      <c r="N13" s="8"/>
      <c r="O13" s="28"/>
      <c r="P13" s="13"/>
    </row>
    <row r="14" spans="1:19" x14ac:dyDescent="0.3">
      <c r="A14" s="13"/>
      <c r="B14" s="27"/>
      <c r="C14" s="69" t="s">
        <v>0</v>
      </c>
      <c r="D14" s="50">
        <v>8.0000000000000004E-4</v>
      </c>
      <c r="E14" s="50">
        <v>6.9999999999999999E-4</v>
      </c>
      <c r="F14" s="50">
        <v>5.9999999999999995E-4</v>
      </c>
      <c r="G14" s="50">
        <v>5.0000000000000001E-4</v>
      </c>
      <c r="H14" s="50">
        <f>AVERAGE(D13:G13)</f>
        <v>3.8844415647138803E-4</v>
      </c>
      <c r="I14" s="50">
        <f>AVERAGE(E13:H13)</f>
        <v>3.8844415647138803E-4</v>
      </c>
      <c r="J14" s="50">
        <f>I14-(($I$14-$N$14)/5)</f>
        <v>3.9075532517711045E-4</v>
      </c>
      <c r="K14" s="50">
        <f>J14-(($I$14-$N$14)/5)</f>
        <v>3.9306649388283287E-4</v>
      </c>
      <c r="L14" s="50">
        <f>K14-(($I$14-$N$14)/5)</f>
        <v>3.9537766258855529E-4</v>
      </c>
      <c r="M14" s="50">
        <f>L14-(($I$14-$N$14)/5)</f>
        <v>3.9768883129427771E-4</v>
      </c>
      <c r="N14" s="70">
        <v>4.0000000000000002E-4</v>
      </c>
      <c r="O14" s="28"/>
      <c r="P14" s="13"/>
    </row>
    <row r="15" spans="1:19" x14ac:dyDescent="0.3">
      <c r="A15" s="13"/>
      <c r="B15" s="27"/>
      <c r="C15" s="40" t="s">
        <v>3</v>
      </c>
      <c r="D15" s="41">
        <f>D14/D13</f>
        <v>2.0594980943134007</v>
      </c>
      <c r="E15" s="41">
        <f t="shared" ref="E15:G15" si="1">E14/E13</f>
        <v>1.8020608325242253</v>
      </c>
      <c r="F15" s="41">
        <f t="shared" si="1"/>
        <v>1.5446235707350502</v>
      </c>
      <c r="G15" s="41">
        <f t="shared" si="1"/>
        <v>1.2871863089458753</v>
      </c>
      <c r="H15" s="41"/>
      <c r="I15" s="41"/>
      <c r="J15" s="41"/>
      <c r="K15" s="41"/>
      <c r="L15" s="41"/>
      <c r="M15" s="41"/>
      <c r="N15" s="41"/>
      <c r="O15" s="28"/>
      <c r="P15" s="13"/>
    </row>
    <row r="16" spans="1:19" x14ac:dyDescent="0.3">
      <c r="A16" s="13"/>
      <c r="B16" s="27"/>
      <c r="C16" s="23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8"/>
      <c r="P16" s="13"/>
    </row>
    <row r="17" spans="1:16" ht="15" thickBot="1" x14ac:dyDescent="0.35">
      <c r="A17" s="13"/>
      <c r="B17" s="29"/>
      <c r="C17" s="30"/>
      <c r="D17" s="30"/>
      <c r="E17" s="30"/>
      <c r="F17" s="49"/>
      <c r="G17" s="30"/>
      <c r="H17" s="30"/>
      <c r="I17" s="30"/>
      <c r="J17" s="30"/>
      <c r="K17" s="30"/>
      <c r="L17" s="30"/>
      <c r="M17" s="30"/>
      <c r="N17" s="30"/>
      <c r="O17" s="31"/>
      <c r="P17" s="13"/>
    </row>
    <row r="18" spans="1:16" x14ac:dyDescent="0.3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</row>
  </sheetData>
  <mergeCells count="1">
    <mergeCell ref="E2:O3"/>
  </mergeCells>
  <pageMargins left="0.511811024" right="0.511811024" top="0.78740157499999996" bottom="0.78740157499999996" header="0.31496062000000002" footer="0.31496062000000002"/>
  <drawing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B30D9C-C4DE-428A-9715-E9E206688353}">
  <dimension ref="A1:X16"/>
  <sheetViews>
    <sheetView showGridLines="0" workbookViewId="0"/>
  </sheetViews>
  <sheetFormatPr defaultColWidth="0" defaultRowHeight="14.4" customHeight="1" zeroHeight="1" x14ac:dyDescent="0.3"/>
  <cols>
    <col min="1" max="2" width="2.77734375" customWidth="1"/>
    <col min="3" max="3" width="40.5546875" bestFit="1" customWidth="1"/>
    <col min="4" max="14" width="12.6640625" style="5" customWidth="1"/>
    <col min="15" max="16" width="2.77734375" customWidth="1"/>
    <col min="17" max="24" width="0" hidden="1" customWidth="1"/>
    <col min="25" max="16384" width="8.88671875" hidden="1"/>
  </cols>
  <sheetData>
    <row r="1" spans="1:19" s="14" customFormat="1" thickBot="1" x14ac:dyDescent="0.3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</row>
    <row r="2" spans="1:19" s="18" customFormat="1" ht="24.6" customHeight="1" x14ac:dyDescent="0.25">
      <c r="A2" s="13"/>
      <c r="B2" s="15"/>
      <c r="C2" s="16"/>
      <c r="D2" s="95" t="s">
        <v>284</v>
      </c>
      <c r="E2" s="95"/>
      <c r="F2" s="95"/>
      <c r="G2" s="95"/>
      <c r="H2" s="95"/>
      <c r="I2" s="95"/>
      <c r="J2" s="95"/>
      <c r="K2" s="95"/>
      <c r="L2" s="87"/>
      <c r="M2" s="87"/>
      <c r="N2" s="66"/>
      <c r="O2" s="46"/>
      <c r="P2" s="13"/>
      <c r="Q2" s="16"/>
      <c r="R2" s="17"/>
      <c r="S2" s="13"/>
    </row>
    <row r="3" spans="1:19" s="18" customFormat="1" ht="24.6" customHeight="1" thickBot="1" x14ac:dyDescent="0.3">
      <c r="A3" s="13"/>
      <c r="B3" s="19"/>
      <c r="C3" s="20"/>
      <c r="D3" s="96"/>
      <c r="E3" s="96"/>
      <c r="F3" s="96"/>
      <c r="G3" s="96"/>
      <c r="H3" s="96"/>
      <c r="I3" s="96"/>
      <c r="J3" s="96"/>
      <c r="K3" s="96"/>
      <c r="L3" s="88"/>
      <c r="M3" s="88"/>
      <c r="N3" s="67"/>
      <c r="O3" s="47"/>
      <c r="P3" s="13"/>
      <c r="Q3" s="20"/>
      <c r="R3" s="21"/>
      <c r="S3" s="13"/>
    </row>
    <row r="4" spans="1:19" s="14" customFormat="1" thickBot="1" x14ac:dyDescent="0.3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</row>
    <row r="5" spans="1:19" s="18" customFormat="1" ht="13.8" x14ac:dyDescent="0.25">
      <c r="A5" s="13"/>
      <c r="B5" s="22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7"/>
      <c r="P5" s="13"/>
      <c r="Q5" s="16"/>
      <c r="R5" s="17"/>
      <c r="S5" s="13"/>
    </row>
    <row r="6" spans="1:19" x14ac:dyDescent="0.3">
      <c r="A6" s="13"/>
      <c r="B6" s="27"/>
      <c r="C6" s="38" t="s">
        <v>1</v>
      </c>
      <c r="D6" s="6">
        <v>2017</v>
      </c>
      <c r="E6" s="6">
        <v>2018</v>
      </c>
      <c r="F6" s="6">
        <v>2019</v>
      </c>
      <c r="G6" s="6">
        <v>2020</v>
      </c>
      <c r="H6" s="6">
        <v>2021</v>
      </c>
      <c r="I6" s="6">
        <v>2022</v>
      </c>
      <c r="J6" s="6">
        <v>2023</v>
      </c>
      <c r="K6" s="6">
        <v>2024</v>
      </c>
      <c r="L6" s="6">
        <v>2025</v>
      </c>
      <c r="M6" s="6">
        <v>2026</v>
      </c>
      <c r="N6" s="6">
        <v>2027</v>
      </c>
      <c r="O6" s="28"/>
      <c r="P6" s="13"/>
    </row>
    <row r="7" spans="1:19" x14ac:dyDescent="0.3">
      <c r="A7" s="13"/>
      <c r="B7" s="27"/>
      <c r="C7" s="39" t="s">
        <v>43</v>
      </c>
      <c r="D7" s="62">
        <v>1000</v>
      </c>
      <c r="E7" s="62">
        <v>1000</v>
      </c>
      <c r="F7" s="62">
        <v>1000</v>
      </c>
      <c r="G7" s="62">
        <v>1000</v>
      </c>
      <c r="H7" s="71"/>
      <c r="I7" s="71"/>
      <c r="J7" s="71"/>
      <c r="K7" s="71"/>
      <c r="L7" s="71"/>
      <c r="M7" s="71"/>
      <c r="N7" s="71"/>
      <c r="O7" s="28"/>
      <c r="P7" s="13"/>
    </row>
    <row r="8" spans="1:19" x14ac:dyDescent="0.3">
      <c r="A8" s="13"/>
      <c r="B8" s="27"/>
      <c r="C8" s="39" t="s">
        <v>44</v>
      </c>
      <c r="D8" s="62">
        <v>950</v>
      </c>
      <c r="E8" s="62">
        <v>960</v>
      </c>
      <c r="F8" s="62">
        <v>970</v>
      </c>
      <c r="G8" s="62">
        <v>980</v>
      </c>
      <c r="H8" s="71"/>
      <c r="I8" s="71"/>
      <c r="J8" s="71"/>
      <c r="K8" s="71"/>
      <c r="L8" s="71"/>
      <c r="M8" s="71"/>
      <c r="N8" s="71"/>
      <c r="O8" s="28"/>
      <c r="P8" s="13"/>
    </row>
    <row r="9" spans="1:19" x14ac:dyDescent="0.3">
      <c r="A9" s="13"/>
      <c r="B9" s="27"/>
      <c r="C9" s="40" t="s">
        <v>302</v>
      </c>
      <c r="D9" s="8">
        <f>D8/D7</f>
        <v>0.95</v>
      </c>
      <c r="E9" s="8">
        <f t="shared" ref="E9:G9" si="0">E8/E7</f>
        <v>0.96</v>
      </c>
      <c r="F9" s="8">
        <f t="shared" si="0"/>
        <v>0.97</v>
      </c>
      <c r="G9" s="8">
        <f t="shared" si="0"/>
        <v>0.98</v>
      </c>
      <c r="H9" s="8"/>
      <c r="I9" s="8"/>
      <c r="J9" s="8"/>
      <c r="K9" s="8"/>
      <c r="L9" s="8"/>
      <c r="M9" s="8"/>
      <c r="N9" s="8"/>
      <c r="O9" s="28"/>
      <c r="P9" s="13"/>
    </row>
    <row r="10" spans="1:19" x14ac:dyDescent="0.3">
      <c r="A10" s="13"/>
      <c r="B10" s="27"/>
      <c r="C10" s="69" t="s">
        <v>0</v>
      </c>
      <c r="D10" s="50">
        <v>0.9</v>
      </c>
      <c r="E10" s="50">
        <v>0.91</v>
      </c>
      <c r="F10" s="50">
        <v>0.92</v>
      </c>
      <c r="G10" s="50">
        <v>0.93</v>
      </c>
      <c r="H10" s="50">
        <v>0.93</v>
      </c>
      <c r="I10" s="50">
        <v>0.94</v>
      </c>
      <c r="J10" s="50">
        <v>0.95</v>
      </c>
      <c r="K10" s="50">
        <v>0.96</v>
      </c>
      <c r="L10" s="50">
        <v>0.97</v>
      </c>
      <c r="M10" s="50">
        <v>0.98</v>
      </c>
      <c r="N10" s="70">
        <v>0.99</v>
      </c>
      <c r="O10" s="28"/>
      <c r="P10" s="13"/>
    </row>
    <row r="11" spans="1:19" x14ac:dyDescent="0.3">
      <c r="A11" s="13"/>
      <c r="B11" s="27"/>
      <c r="C11" s="40" t="s">
        <v>3</v>
      </c>
      <c r="D11" s="41">
        <f>D9/D10</f>
        <v>1.0555555555555556</v>
      </c>
      <c r="E11" s="41">
        <f>E9/E10</f>
        <v>1.054945054945055</v>
      </c>
      <c r="F11" s="41">
        <f>F9/F10</f>
        <v>1.0543478260869565</v>
      </c>
      <c r="G11" s="41">
        <f>G9/G10</f>
        <v>1.053763440860215</v>
      </c>
      <c r="H11" s="41"/>
      <c r="I11" s="41"/>
      <c r="J11" s="41"/>
      <c r="K11" s="41"/>
      <c r="L11" s="41"/>
      <c r="M11" s="41"/>
      <c r="N11" s="41"/>
      <c r="O11" s="28"/>
      <c r="P11" s="13"/>
    </row>
    <row r="12" spans="1:19" x14ac:dyDescent="0.3">
      <c r="A12" s="13"/>
      <c r="B12" s="27"/>
      <c r="C12" s="23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8"/>
      <c r="P12" s="13"/>
    </row>
    <row r="13" spans="1:19" x14ac:dyDescent="0.3">
      <c r="A13" s="13"/>
      <c r="B13" s="76"/>
      <c r="C13" s="6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8"/>
      <c r="P13" s="13"/>
    </row>
    <row r="14" spans="1:19" x14ac:dyDescent="0.3">
      <c r="A14" s="13"/>
      <c r="B14" s="63"/>
      <c r="C14" s="64" t="s">
        <v>308</v>
      </c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8"/>
      <c r="P14" s="13"/>
    </row>
    <row r="15" spans="1:19" ht="15" thickBot="1" x14ac:dyDescent="0.35">
      <c r="A15" s="13"/>
      <c r="B15" s="29"/>
      <c r="C15" s="30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31"/>
      <c r="P15" s="13"/>
    </row>
    <row r="16" spans="1:19" s="13" customFormat="1" ht="13.8" x14ac:dyDescent="0.3"/>
  </sheetData>
  <mergeCells count="1">
    <mergeCell ref="D2:K3"/>
  </mergeCells>
  <pageMargins left="0.511811024" right="0.511811024" top="0.78740157499999996" bottom="0.78740157499999996" header="0.31496062000000002" footer="0.31496062000000002"/>
  <drawing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0980C8-CE4D-44DA-A2F1-B8F684DB4CCD}">
  <dimension ref="A1:X16"/>
  <sheetViews>
    <sheetView showGridLines="0" workbookViewId="0">
      <selection activeCell="H9" sqref="H9"/>
    </sheetView>
  </sheetViews>
  <sheetFormatPr defaultColWidth="0" defaultRowHeight="14.4" zeroHeight="1" x14ac:dyDescent="0.3"/>
  <cols>
    <col min="1" max="2" width="2.77734375" customWidth="1"/>
    <col min="3" max="3" width="49.21875" bestFit="1" customWidth="1"/>
    <col min="4" max="7" width="12.88671875" bestFit="1" customWidth="1"/>
    <col min="8" max="14" width="12.88671875" customWidth="1"/>
    <col min="15" max="16" width="2.77734375" customWidth="1"/>
    <col min="17" max="24" width="0" hidden="1" customWidth="1"/>
    <col min="25" max="16384" width="8.88671875" hidden="1"/>
  </cols>
  <sheetData>
    <row r="1" spans="1:19" s="14" customFormat="1" thickBot="1" x14ac:dyDescent="0.3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</row>
    <row r="2" spans="1:19" s="18" customFormat="1" ht="24.6" customHeight="1" x14ac:dyDescent="0.25">
      <c r="A2" s="13"/>
      <c r="B2" s="15"/>
      <c r="C2" s="16"/>
      <c r="D2" s="95" t="s">
        <v>311</v>
      </c>
      <c r="E2" s="95"/>
      <c r="F2" s="95"/>
      <c r="G2" s="95"/>
      <c r="H2" s="95"/>
      <c r="I2" s="95"/>
      <c r="J2" s="95"/>
      <c r="K2" s="95"/>
      <c r="L2" s="95"/>
      <c r="M2" s="95"/>
      <c r="N2" s="95"/>
      <c r="O2" s="46"/>
      <c r="P2" s="13"/>
      <c r="Q2" s="16"/>
      <c r="R2" s="17"/>
      <c r="S2" s="13"/>
    </row>
    <row r="3" spans="1:19" s="18" customFormat="1" ht="24.6" customHeight="1" thickBot="1" x14ac:dyDescent="0.3">
      <c r="A3" s="13"/>
      <c r="B3" s="19"/>
      <c r="C3" s="20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47"/>
      <c r="P3" s="13"/>
      <c r="Q3" s="20"/>
      <c r="R3" s="21"/>
      <c r="S3" s="13"/>
    </row>
    <row r="4" spans="1:19" s="14" customFormat="1" thickBot="1" x14ac:dyDescent="0.3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</row>
    <row r="5" spans="1:19" s="18" customFormat="1" ht="13.8" x14ac:dyDescent="0.25">
      <c r="A5" s="13"/>
      <c r="B5" s="22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7"/>
      <c r="P5" s="13"/>
      <c r="Q5" s="16"/>
      <c r="R5" s="17"/>
      <c r="S5" s="13"/>
    </row>
    <row r="6" spans="1:19" s="14" customFormat="1" x14ac:dyDescent="0.3">
      <c r="A6" s="13"/>
      <c r="B6" s="54"/>
      <c r="C6" s="38" t="s">
        <v>1</v>
      </c>
      <c r="D6" s="6">
        <v>2017</v>
      </c>
      <c r="E6" s="6">
        <v>2018</v>
      </c>
      <c r="F6" s="6">
        <v>2019</v>
      </c>
      <c r="G6" s="6">
        <v>2020</v>
      </c>
      <c r="H6" s="6">
        <v>2021</v>
      </c>
      <c r="I6" s="6">
        <v>2022</v>
      </c>
      <c r="J6" s="6">
        <v>2023</v>
      </c>
      <c r="K6" s="6">
        <v>2024</v>
      </c>
      <c r="L6" s="6">
        <v>2025</v>
      </c>
      <c r="M6" s="6">
        <v>2026</v>
      </c>
      <c r="N6" s="6">
        <v>2027</v>
      </c>
      <c r="O6" s="55"/>
      <c r="P6" s="13"/>
      <c r="Q6" s="13"/>
      <c r="R6" s="13"/>
      <c r="S6" s="13"/>
    </row>
    <row r="7" spans="1:19" x14ac:dyDescent="0.3">
      <c r="A7" s="13"/>
      <c r="B7" s="27"/>
      <c r="C7" s="39" t="s">
        <v>37</v>
      </c>
      <c r="D7" s="45">
        <v>183480</v>
      </c>
      <c r="E7" s="45">
        <v>196479</v>
      </c>
      <c r="F7" s="45">
        <v>220258</v>
      </c>
      <c r="G7" s="45">
        <v>196090</v>
      </c>
      <c r="H7" s="45"/>
      <c r="I7" s="45"/>
      <c r="J7" s="45"/>
      <c r="K7" s="45"/>
      <c r="L7" s="45"/>
      <c r="M7" s="45"/>
      <c r="N7" s="45"/>
      <c r="O7" s="28"/>
      <c r="P7" s="13"/>
    </row>
    <row r="8" spans="1:19" x14ac:dyDescent="0.3">
      <c r="A8" s="13"/>
      <c r="B8" s="27"/>
      <c r="C8" s="39" t="s">
        <v>38</v>
      </c>
      <c r="D8" s="62">
        <v>182000</v>
      </c>
      <c r="E8" s="62">
        <v>195000</v>
      </c>
      <c r="F8" s="62">
        <v>218000</v>
      </c>
      <c r="G8" s="62">
        <v>194000</v>
      </c>
      <c r="H8" s="71"/>
      <c r="I8" s="71"/>
      <c r="J8" s="71"/>
      <c r="K8" s="71"/>
      <c r="L8" s="71"/>
      <c r="M8" s="71"/>
      <c r="N8" s="71"/>
      <c r="O8" s="28"/>
      <c r="P8" s="13"/>
    </row>
    <row r="9" spans="1:19" x14ac:dyDescent="0.3">
      <c r="A9" s="13"/>
      <c r="B9" s="27"/>
      <c r="C9" s="40" t="s">
        <v>39</v>
      </c>
      <c r="D9" s="8">
        <f>D8/D7</f>
        <v>0.99193372574667538</v>
      </c>
      <c r="E9" s="8">
        <f t="shared" ref="E9:G9" si="0">E8/E7</f>
        <v>0.99247247797474536</v>
      </c>
      <c r="F9" s="8">
        <f t="shared" si="0"/>
        <v>0.98974838598371007</v>
      </c>
      <c r="G9" s="8">
        <f t="shared" si="0"/>
        <v>0.9893416288438982</v>
      </c>
      <c r="H9" s="8"/>
      <c r="I9" s="8"/>
      <c r="J9" s="8"/>
      <c r="K9" s="8"/>
      <c r="L9" s="8"/>
      <c r="M9" s="8"/>
      <c r="N9" s="8"/>
      <c r="O9" s="28"/>
      <c r="P9" s="13"/>
    </row>
    <row r="10" spans="1:19" x14ac:dyDescent="0.3">
      <c r="A10" s="13"/>
      <c r="B10" s="27"/>
      <c r="C10" s="69" t="s">
        <v>0</v>
      </c>
      <c r="D10" s="50">
        <v>0.97</v>
      </c>
      <c r="E10" s="50">
        <v>0.97</v>
      </c>
      <c r="F10" s="50">
        <v>0.98</v>
      </c>
      <c r="G10" s="50">
        <v>0.98</v>
      </c>
      <c r="H10" s="50">
        <v>0.93</v>
      </c>
      <c r="I10" s="50">
        <v>0.94</v>
      </c>
      <c r="J10" s="50">
        <v>0.95</v>
      </c>
      <c r="K10" s="50">
        <v>0.96</v>
      </c>
      <c r="L10" s="50">
        <v>0.97</v>
      </c>
      <c r="M10" s="50">
        <v>0.98</v>
      </c>
      <c r="N10" s="70">
        <v>0.99</v>
      </c>
      <c r="O10" s="28"/>
      <c r="P10" s="13"/>
    </row>
    <row r="11" spans="1:19" x14ac:dyDescent="0.3">
      <c r="A11" s="13"/>
      <c r="B11" s="27"/>
      <c r="C11" s="40" t="s">
        <v>3</v>
      </c>
      <c r="D11" s="41">
        <f>D9/D10</f>
        <v>1.0226120883986345</v>
      </c>
      <c r="E11" s="41">
        <f>E9/E10</f>
        <v>1.0231675030667478</v>
      </c>
      <c r="F11" s="41">
        <f>F9/F10</f>
        <v>1.0099473326364388</v>
      </c>
      <c r="G11" s="41">
        <f>G9/G10</f>
        <v>1.0095322743305084</v>
      </c>
      <c r="H11" s="41"/>
      <c r="I11" s="41"/>
      <c r="J11" s="41"/>
      <c r="K11" s="41"/>
      <c r="L11" s="41"/>
      <c r="M11" s="41"/>
      <c r="N11" s="41"/>
      <c r="O11" s="28"/>
      <c r="P11" s="13"/>
    </row>
    <row r="12" spans="1:19" x14ac:dyDescent="0.3">
      <c r="A12" s="13"/>
      <c r="B12" s="27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8"/>
      <c r="P12" s="13"/>
    </row>
    <row r="13" spans="1:19" x14ac:dyDescent="0.3">
      <c r="A13" s="13"/>
      <c r="B13" s="63"/>
      <c r="C13" s="64" t="s">
        <v>283</v>
      </c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8"/>
      <c r="P13" s="13"/>
    </row>
    <row r="14" spans="1:19" x14ac:dyDescent="0.3">
      <c r="A14" s="13"/>
      <c r="B14" s="27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8"/>
      <c r="P14" s="13"/>
    </row>
    <row r="15" spans="1:19" ht="15" thickBot="1" x14ac:dyDescent="0.35">
      <c r="A15" s="13"/>
      <c r="B15" s="29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1"/>
      <c r="P15" s="13"/>
    </row>
    <row r="16" spans="1:19" x14ac:dyDescent="0.3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</row>
  </sheetData>
  <mergeCells count="1">
    <mergeCell ref="D2:N3"/>
  </mergeCells>
  <pageMargins left="0.511811024" right="0.511811024" top="0.78740157499999996" bottom="0.78740157499999996" header="0.31496062000000002" footer="0.31496062000000002"/>
  <drawing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1AB068-7EA8-41DE-A7EB-3096B224FE42}">
  <dimension ref="A1:X14"/>
  <sheetViews>
    <sheetView showGridLines="0" workbookViewId="0">
      <selection activeCell="N10" sqref="N10"/>
    </sheetView>
  </sheetViews>
  <sheetFormatPr defaultColWidth="0" defaultRowHeight="14.4" zeroHeight="1" x14ac:dyDescent="0.3"/>
  <cols>
    <col min="1" max="2" width="2.77734375" customWidth="1"/>
    <col min="3" max="3" width="32.77734375" bestFit="1" customWidth="1"/>
    <col min="4" max="14" width="13.5546875" customWidth="1"/>
    <col min="15" max="16" width="2.77734375" customWidth="1"/>
    <col min="17" max="24" width="0" hidden="1" customWidth="1"/>
    <col min="25" max="16384" width="8.88671875" hidden="1"/>
  </cols>
  <sheetData>
    <row r="1" spans="1:19" s="14" customFormat="1" thickBot="1" x14ac:dyDescent="0.3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</row>
    <row r="2" spans="1:19" s="18" customFormat="1" ht="24.6" customHeight="1" x14ac:dyDescent="0.25">
      <c r="A2" s="13"/>
      <c r="B2" s="15"/>
      <c r="C2" s="16"/>
      <c r="D2" s="95" t="s">
        <v>42</v>
      </c>
      <c r="E2" s="95"/>
      <c r="F2" s="95"/>
      <c r="G2" s="95"/>
      <c r="H2" s="95"/>
      <c r="I2" s="95"/>
      <c r="J2" s="95"/>
      <c r="K2" s="95"/>
      <c r="L2" s="95"/>
      <c r="M2" s="95"/>
      <c r="N2" s="95"/>
      <c r="O2" s="46"/>
      <c r="P2" s="13"/>
      <c r="Q2" s="16"/>
      <c r="R2" s="17"/>
      <c r="S2" s="13"/>
    </row>
    <row r="3" spans="1:19" s="18" customFormat="1" ht="24.6" customHeight="1" thickBot="1" x14ac:dyDescent="0.3">
      <c r="A3" s="13"/>
      <c r="B3" s="19"/>
      <c r="C3" s="20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47"/>
      <c r="P3" s="13"/>
      <c r="Q3" s="20"/>
      <c r="R3" s="21"/>
      <c r="S3" s="13"/>
    </row>
    <row r="4" spans="1:19" s="14" customFormat="1" thickBot="1" x14ac:dyDescent="0.3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</row>
    <row r="5" spans="1:19" s="18" customFormat="1" ht="13.8" x14ac:dyDescent="0.25">
      <c r="A5" s="13"/>
      <c r="B5" s="22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7"/>
      <c r="P5" s="13"/>
      <c r="Q5" s="16"/>
      <c r="R5" s="17"/>
      <c r="S5" s="13"/>
    </row>
    <row r="6" spans="1:19" s="13" customFormat="1" x14ac:dyDescent="0.3">
      <c r="B6" s="27"/>
      <c r="C6" s="6" t="s">
        <v>1</v>
      </c>
      <c r="D6" s="6">
        <v>2017</v>
      </c>
      <c r="E6" s="6">
        <v>2018</v>
      </c>
      <c r="F6" s="6">
        <v>2019</v>
      </c>
      <c r="G6" s="6">
        <v>2020</v>
      </c>
      <c r="H6" s="6">
        <v>2021</v>
      </c>
      <c r="I6" s="6">
        <v>2022</v>
      </c>
      <c r="J6" s="6">
        <v>2023</v>
      </c>
      <c r="K6" s="6">
        <v>2024</v>
      </c>
      <c r="L6" s="6">
        <v>2025</v>
      </c>
      <c r="M6" s="6">
        <v>2026</v>
      </c>
      <c r="N6" s="6">
        <v>2027</v>
      </c>
      <c r="O6" s="28"/>
    </row>
    <row r="7" spans="1:19" s="13" customFormat="1" x14ac:dyDescent="0.3">
      <c r="B7" s="27"/>
      <c r="C7" s="39" t="s">
        <v>40</v>
      </c>
      <c r="D7" s="59">
        <v>57971</v>
      </c>
      <c r="E7" s="59">
        <v>60647</v>
      </c>
      <c r="F7" s="59">
        <v>65938</v>
      </c>
      <c r="G7" s="59">
        <v>72043</v>
      </c>
      <c r="H7" s="59"/>
      <c r="I7" s="59"/>
      <c r="J7" s="59"/>
      <c r="K7" s="59"/>
      <c r="L7" s="59"/>
      <c r="M7" s="59"/>
      <c r="N7" s="59"/>
      <c r="O7" s="28"/>
    </row>
    <row r="8" spans="1:19" s="13" customFormat="1" x14ac:dyDescent="0.3">
      <c r="B8" s="27"/>
      <c r="C8" s="39" t="s">
        <v>14</v>
      </c>
      <c r="D8" s="56">
        <f>SNIS!AP5+SNIS!CJ5</f>
        <v>88025.75</v>
      </c>
      <c r="E8" s="56">
        <f>SNIS!AP4+SNIS!CJ4</f>
        <v>89980.84</v>
      </c>
      <c r="F8" s="56">
        <f>SNIS!AP3+SNIS!CJ3</f>
        <v>92094.32</v>
      </c>
      <c r="G8" s="56">
        <f>SNIS!AP2+SNIS!CJ2</f>
        <v>100198.41</v>
      </c>
      <c r="H8" s="56"/>
      <c r="I8" s="56"/>
      <c r="J8" s="56"/>
      <c r="K8" s="56"/>
      <c r="L8" s="56"/>
      <c r="M8" s="56"/>
      <c r="N8" s="56"/>
      <c r="O8" s="28"/>
    </row>
    <row r="9" spans="1:19" s="13" customFormat="1" x14ac:dyDescent="0.3">
      <c r="B9" s="27"/>
      <c r="C9" s="40" t="s">
        <v>41</v>
      </c>
      <c r="D9" s="57">
        <f>D7/D8</f>
        <v>0.65856865746670723</v>
      </c>
      <c r="E9" s="57">
        <f>E7/E8</f>
        <v>0.67399904246281772</v>
      </c>
      <c r="F9" s="57">
        <f>F7/F8</f>
        <v>0.71598335271925562</v>
      </c>
      <c r="G9" s="57">
        <f>G7/G8</f>
        <v>0.71900342530385464</v>
      </c>
      <c r="H9" s="57"/>
      <c r="I9" s="57"/>
      <c r="J9" s="57"/>
      <c r="K9" s="57"/>
      <c r="L9" s="57"/>
      <c r="M9" s="57"/>
      <c r="N9" s="57"/>
      <c r="O9" s="28"/>
    </row>
    <row r="10" spans="1:19" s="13" customFormat="1" x14ac:dyDescent="0.3">
      <c r="B10" s="27"/>
      <c r="C10" s="69" t="s">
        <v>0</v>
      </c>
      <c r="D10" s="72">
        <v>1</v>
      </c>
      <c r="E10" s="72">
        <v>1</v>
      </c>
      <c r="F10" s="72">
        <v>1</v>
      </c>
      <c r="G10" s="72">
        <v>1</v>
      </c>
      <c r="H10" s="72">
        <f>AVERAGE(D9:G9)</f>
        <v>0.69188861948815883</v>
      </c>
      <c r="I10" s="72">
        <f>H10</f>
        <v>0.69188861948815883</v>
      </c>
      <c r="J10" s="72">
        <f>I10-(($I$10-$N$10)/5)</f>
        <v>0.65351089559052711</v>
      </c>
      <c r="K10" s="72">
        <f>J10-(($I$10-$N$10)/5)</f>
        <v>0.61513317169289539</v>
      </c>
      <c r="L10" s="72">
        <f>K10-(($I$10-$N$10)/5)</f>
        <v>0.57675544779526366</v>
      </c>
      <c r="M10" s="72">
        <f>L10-(($I$10-$N$10)/5)</f>
        <v>0.53837772389763194</v>
      </c>
      <c r="N10" s="68">
        <v>0.5</v>
      </c>
      <c r="O10" s="28"/>
    </row>
    <row r="11" spans="1:19" s="13" customFormat="1" x14ac:dyDescent="0.3">
      <c r="B11" s="27"/>
      <c r="C11" s="40" t="s">
        <v>3</v>
      </c>
      <c r="D11" s="58">
        <f>D10/D9</f>
        <v>1.5184445671111417</v>
      </c>
      <c r="E11" s="58">
        <f>E10/E9</f>
        <v>1.4836816330568698</v>
      </c>
      <c r="F11" s="58">
        <f>F10/F9</f>
        <v>1.3966805180624224</v>
      </c>
      <c r="G11" s="58">
        <f>G10/G9</f>
        <v>1.3908139583304415</v>
      </c>
      <c r="H11" s="58"/>
      <c r="I11" s="58"/>
      <c r="J11" s="58"/>
      <c r="K11" s="58"/>
      <c r="L11" s="58"/>
      <c r="M11" s="58"/>
      <c r="N11" s="58"/>
      <c r="O11" s="28"/>
    </row>
    <row r="12" spans="1:19" s="13" customFormat="1" x14ac:dyDescent="0.3">
      <c r="B12" s="27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8"/>
    </row>
    <row r="13" spans="1:19" s="13" customFormat="1" ht="15" thickBot="1" x14ac:dyDescent="0.35">
      <c r="B13" s="29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1"/>
    </row>
    <row r="14" spans="1:19" s="13" customFormat="1" ht="13.8" x14ac:dyDescent="0.3"/>
  </sheetData>
  <mergeCells count="1">
    <mergeCell ref="D2:N3"/>
  </mergeCells>
  <pageMargins left="0.511811024" right="0.511811024" top="0.78740157499999996" bottom="0.78740157499999996" header="0.31496062000000002" footer="0.31496062000000002"/>
  <drawing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653E35-EB4A-4136-9FA5-784990C12B94}">
  <dimension ref="A1:X16"/>
  <sheetViews>
    <sheetView showGridLines="0" tabSelected="1" workbookViewId="0">
      <selection activeCell="G11" sqref="G11"/>
    </sheetView>
  </sheetViews>
  <sheetFormatPr defaultColWidth="0" defaultRowHeight="14.4" zeroHeight="1" x14ac:dyDescent="0.3"/>
  <cols>
    <col min="1" max="2" width="2.77734375" customWidth="1"/>
    <col min="3" max="3" width="45.21875" bestFit="1" customWidth="1"/>
    <col min="4" max="14" width="13" customWidth="1"/>
    <col min="15" max="16" width="2.77734375" customWidth="1"/>
    <col min="17" max="24" width="0" hidden="1" customWidth="1"/>
    <col min="25" max="16384" width="8.88671875" hidden="1"/>
  </cols>
  <sheetData>
    <row r="1" spans="1:19" s="14" customFormat="1" thickBot="1" x14ac:dyDescent="0.3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</row>
    <row r="2" spans="1:19" s="18" customFormat="1" ht="24.6" customHeight="1" x14ac:dyDescent="0.25">
      <c r="A2" s="13"/>
      <c r="B2" s="15"/>
      <c r="C2" s="16"/>
      <c r="D2" s="99" t="s">
        <v>312</v>
      </c>
      <c r="E2" s="99"/>
      <c r="F2" s="99"/>
      <c r="G2" s="99"/>
      <c r="H2" s="99"/>
      <c r="I2" s="99"/>
      <c r="J2" s="99"/>
      <c r="K2" s="99"/>
      <c r="L2" s="99"/>
      <c r="M2" s="99"/>
      <c r="N2" s="99"/>
      <c r="O2" s="46"/>
      <c r="P2" s="13"/>
      <c r="Q2" s="16"/>
      <c r="R2" s="17"/>
      <c r="S2" s="13"/>
    </row>
    <row r="3" spans="1:19" s="18" customFormat="1" ht="24.6" customHeight="1" thickBot="1" x14ac:dyDescent="0.3">
      <c r="A3" s="13"/>
      <c r="B3" s="19"/>
      <c r="C3" s="2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47"/>
      <c r="P3" s="13"/>
      <c r="Q3" s="20"/>
      <c r="R3" s="21"/>
      <c r="S3" s="13"/>
    </row>
    <row r="4" spans="1:19" s="14" customFormat="1" thickBot="1" x14ac:dyDescent="0.3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</row>
    <row r="5" spans="1:19" s="18" customFormat="1" ht="13.8" x14ac:dyDescent="0.25">
      <c r="A5" s="13"/>
      <c r="B5" s="22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7"/>
      <c r="P5" s="13"/>
      <c r="Q5" s="16"/>
      <c r="R5" s="17"/>
      <c r="S5" s="13"/>
    </row>
    <row r="6" spans="1:19" x14ac:dyDescent="0.3">
      <c r="A6" s="13"/>
      <c r="B6" s="27"/>
      <c r="C6" s="6" t="s">
        <v>1</v>
      </c>
      <c r="D6" s="6">
        <v>2017</v>
      </c>
      <c r="E6" s="6">
        <v>2018</v>
      </c>
      <c r="F6" s="6">
        <v>2019</v>
      </c>
      <c r="G6" s="6">
        <v>2020</v>
      </c>
      <c r="H6" s="6">
        <v>2021</v>
      </c>
      <c r="I6" s="6">
        <v>2022</v>
      </c>
      <c r="J6" s="6">
        <v>2023</v>
      </c>
      <c r="K6" s="6">
        <v>2024</v>
      </c>
      <c r="L6" s="6">
        <v>2025</v>
      </c>
      <c r="M6" s="6">
        <v>2026</v>
      </c>
      <c r="N6" s="6">
        <v>2024</v>
      </c>
      <c r="O6" s="28"/>
      <c r="P6" s="13"/>
    </row>
    <row r="7" spans="1:19" x14ac:dyDescent="0.3">
      <c r="A7" s="13"/>
      <c r="B7" s="27"/>
      <c r="C7" s="39" t="s">
        <v>313</v>
      </c>
      <c r="D7" s="59">
        <v>1527</v>
      </c>
      <c r="E7" s="59">
        <v>1593</v>
      </c>
      <c r="F7" s="59">
        <v>1493</v>
      </c>
      <c r="G7" s="59">
        <v>1451</v>
      </c>
      <c r="H7" s="59"/>
      <c r="I7" s="59"/>
      <c r="J7" s="59"/>
      <c r="K7" s="59"/>
      <c r="L7" s="59"/>
      <c r="M7" s="59"/>
      <c r="N7" s="59"/>
      <c r="O7" s="28"/>
      <c r="P7" s="13"/>
    </row>
    <row r="8" spans="1:19" x14ac:dyDescent="0.3">
      <c r="A8" s="13"/>
      <c r="B8" s="27"/>
      <c r="C8" s="39" t="s">
        <v>314</v>
      </c>
      <c r="D8" s="73">
        <v>1226</v>
      </c>
      <c r="E8" s="73">
        <v>1216</v>
      </c>
      <c r="F8" s="73">
        <v>1273</v>
      </c>
      <c r="G8" s="59">
        <v>1301</v>
      </c>
      <c r="H8" s="59"/>
      <c r="I8" s="59"/>
      <c r="J8" s="59"/>
      <c r="K8" s="59"/>
      <c r="L8" s="59"/>
      <c r="M8" s="59"/>
      <c r="N8" s="59"/>
      <c r="O8" s="28"/>
      <c r="P8" s="13"/>
    </row>
    <row r="9" spans="1:19" x14ac:dyDescent="0.3">
      <c r="A9" s="13"/>
      <c r="B9" s="27"/>
      <c r="C9" s="39" t="s">
        <v>315</v>
      </c>
      <c r="D9" s="59">
        <v>1644</v>
      </c>
      <c r="E9" s="59">
        <v>1659</v>
      </c>
      <c r="F9" s="59">
        <v>1498</v>
      </c>
      <c r="G9" s="59">
        <v>1451</v>
      </c>
      <c r="H9" s="59"/>
      <c r="I9" s="59"/>
      <c r="J9" s="59"/>
      <c r="K9" s="59"/>
      <c r="L9" s="59"/>
      <c r="M9" s="59"/>
      <c r="N9" s="59"/>
      <c r="O9" s="28"/>
      <c r="P9" s="13"/>
    </row>
    <row r="10" spans="1:19" x14ac:dyDescent="0.3">
      <c r="A10" s="13"/>
      <c r="B10" s="27"/>
      <c r="C10" s="39" t="s">
        <v>316</v>
      </c>
      <c r="D10" s="73">
        <v>1278</v>
      </c>
      <c r="E10" s="73">
        <v>1309</v>
      </c>
      <c r="F10" s="73">
        <v>1281</v>
      </c>
      <c r="G10" s="59">
        <v>1303</v>
      </c>
      <c r="H10" s="73"/>
      <c r="I10" s="73"/>
      <c r="J10" s="73"/>
      <c r="K10" s="73"/>
      <c r="L10" s="73"/>
      <c r="M10" s="73"/>
      <c r="N10" s="73"/>
      <c r="O10" s="28"/>
      <c r="P10" s="13"/>
    </row>
    <row r="11" spans="1:19" x14ac:dyDescent="0.3">
      <c r="A11" s="13"/>
      <c r="B11" s="27"/>
      <c r="C11" s="40" t="s">
        <v>15</v>
      </c>
      <c r="D11" s="48">
        <f>((D8/D7)+(D10/D9))/2</f>
        <v>0.79012686485117034</v>
      </c>
      <c r="E11" s="48">
        <f t="shared" ref="E11:G11" si="0">((E8/E7)+(E10/E9))/2</f>
        <v>0.77618457333110835</v>
      </c>
      <c r="F11" s="48">
        <f t="shared" si="0"/>
        <v>0.85389293337756889</v>
      </c>
      <c r="G11" s="48">
        <f t="shared" si="0"/>
        <v>0.89731219848380428</v>
      </c>
      <c r="H11" s="48"/>
      <c r="I11" s="48"/>
      <c r="J11" s="48"/>
      <c r="K11" s="48"/>
      <c r="L11" s="48"/>
      <c r="M11" s="48"/>
      <c r="N11" s="48"/>
      <c r="O11" s="28"/>
      <c r="P11" s="13"/>
    </row>
    <row r="12" spans="1:19" x14ac:dyDescent="0.3">
      <c r="A12" s="13"/>
      <c r="B12" s="27"/>
      <c r="C12" s="69" t="s">
        <v>0</v>
      </c>
      <c r="D12" s="50">
        <v>0.85</v>
      </c>
      <c r="E12" s="50">
        <v>0.87</v>
      </c>
      <c r="F12" s="50">
        <v>0.89</v>
      </c>
      <c r="G12" s="50">
        <v>0.9</v>
      </c>
      <c r="H12" s="50">
        <f>AVERAGE(D11:G11)</f>
        <v>0.82937914251091305</v>
      </c>
      <c r="I12" s="50">
        <f>H12</f>
        <v>0.82937914251091305</v>
      </c>
      <c r="J12" s="50">
        <f>I12+(($N$12-$I$12)/5)</f>
        <v>0.84350331400873046</v>
      </c>
      <c r="K12" s="50">
        <f>J12+(($N$12-$I$12)/5)</f>
        <v>0.85762748550654788</v>
      </c>
      <c r="L12" s="50">
        <f>K12+(($N$12-$I$12)/5)</f>
        <v>0.8717516570043653</v>
      </c>
      <c r="M12" s="50">
        <f>L12+(($N$12-$I$12)/5)</f>
        <v>0.88587582850218272</v>
      </c>
      <c r="N12" s="70">
        <v>0.9</v>
      </c>
      <c r="O12" s="28"/>
      <c r="P12" s="13"/>
    </row>
    <row r="13" spans="1:19" x14ac:dyDescent="0.3">
      <c r="A13" s="13"/>
      <c r="B13" s="27"/>
      <c r="C13" s="40" t="s">
        <v>3</v>
      </c>
      <c r="D13" s="48">
        <f>D11/D12</f>
        <v>0.92956101747196518</v>
      </c>
      <c r="E13" s="48">
        <f t="shared" ref="E13:G13" si="1">E11/E12</f>
        <v>0.89216617624265326</v>
      </c>
      <c r="F13" s="48">
        <f t="shared" si="1"/>
        <v>0.95943026222198746</v>
      </c>
      <c r="G13" s="48">
        <f t="shared" si="1"/>
        <v>0.99701355387089363</v>
      </c>
      <c r="H13" s="48"/>
      <c r="I13" s="48"/>
      <c r="J13" s="48"/>
      <c r="K13" s="48"/>
      <c r="L13" s="48"/>
      <c r="M13" s="48"/>
      <c r="N13" s="48"/>
      <c r="O13" s="28"/>
      <c r="P13" s="13"/>
    </row>
    <row r="14" spans="1:19" x14ac:dyDescent="0.3">
      <c r="A14" s="13"/>
      <c r="B14" s="27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8"/>
      <c r="P14" s="13"/>
    </row>
    <row r="15" spans="1:19" ht="15" thickBot="1" x14ac:dyDescent="0.35">
      <c r="A15" s="13"/>
      <c r="B15" s="29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1"/>
      <c r="P15" s="13"/>
    </row>
    <row r="16" spans="1:19" x14ac:dyDescent="0.3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</row>
  </sheetData>
  <mergeCells count="1">
    <mergeCell ref="D2:N3"/>
  </mergeCells>
  <pageMargins left="0.511811024" right="0.511811024" top="0.78740157499999996" bottom="0.78740157499999996" header="0.31496062000000002" footer="0.31496062000000002"/>
  <drawing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209573-7B70-4B64-B2A0-05C3A98C20EF}">
  <dimension ref="A1:Z22"/>
  <sheetViews>
    <sheetView showGridLines="0" workbookViewId="0"/>
  </sheetViews>
  <sheetFormatPr defaultColWidth="0" defaultRowHeight="0" customHeight="1" zeroHeight="1" x14ac:dyDescent="0.3"/>
  <cols>
    <col min="1" max="2" width="2.77734375" customWidth="1"/>
    <col min="3" max="3" width="9.109375" style="5" customWidth="1"/>
    <col min="4" max="4" width="68.5546875" customWidth="1"/>
    <col min="5" max="11" width="12.5546875" customWidth="1"/>
    <col min="12" max="12" width="17.88671875" style="5" bestFit="1" customWidth="1"/>
    <col min="13" max="14" width="2.77734375" customWidth="1"/>
    <col min="15" max="26" width="0" hidden="1" customWidth="1"/>
    <col min="27" max="16384" width="8.88671875" hidden="1"/>
  </cols>
  <sheetData>
    <row r="1" spans="1:17" s="14" customFormat="1" ht="14.4" thickBot="1" x14ac:dyDescent="0.3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</row>
    <row r="2" spans="1:17" s="18" customFormat="1" ht="24.6" customHeight="1" x14ac:dyDescent="0.25">
      <c r="A2" s="13"/>
      <c r="B2" s="15"/>
      <c r="C2" s="77"/>
      <c r="D2" s="16"/>
      <c r="E2" s="99" t="s">
        <v>285</v>
      </c>
      <c r="F2" s="85"/>
      <c r="G2" s="85"/>
      <c r="H2" s="85"/>
      <c r="I2" s="85"/>
      <c r="J2" s="85"/>
      <c r="K2" s="85"/>
      <c r="L2" s="89"/>
      <c r="M2" s="46"/>
      <c r="N2" s="13"/>
      <c r="O2" s="16"/>
      <c r="P2" s="17"/>
      <c r="Q2" s="13"/>
    </row>
    <row r="3" spans="1:17" s="18" customFormat="1" ht="24.6" customHeight="1" thickBot="1" x14ac:dyDescent="0.3">
      <c r="A3" s="13"/>
      <c r="B3" s="19"/>
      <c r="C3" s="78"/>
      <c r="D3" s="20"/>
      <c r="E3" s="100"/>
      <c r="F3" s="86"/>
      <c r="G3" s="86"/>
      <c r="H3" s="86"/>
      <c r="I3" s="86"/>
      <c r="J3" s="86"/>
      <c r="K3" s="86"/>
      <c r="L3" s="90"/>
      <c r="M3" s="47"/>
      <c r="N3" s="13"/>
      <c r="O3" s="20"/>
      <c r="P3" s="21"/>
      <c r="Q3" s="13"/>
    </row>
    <row r="4" spans="1:17" s="14" customFormat="1" ht="14.4" thickBot="1" x14ac:dyDescent="0.3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</row>
    <row r="5" spans="1:17" s="18" customFormat="1" ht="13.8" x14ac:dyDescent="0.25">
      <c r="A5" s="13"/>
      <c r="B5" s="22"/>
      <c r="C5" s="79"/>
      <c r="D5" s="16"/>
      <c r="E5" s="16"/>
      <c r="F5" s="16"/>
      <c r="G5" s="16"/>
      <c r="H5" s="16"/>
      <c r="I5" s="16"/>
      <c r="J5" s="16"/>
      <c r="K5" s="16"/>
      <c r="L5" s="77"/>
      <c r="M5" s="17"/>
      <c r="N5" s="13"/>
      <c r="O5" s="16"/>
      <c r="P5" s="17"/>
      <c r="Q5" s="13"/>
    </row>
    <row r="6" spans="1:17" ht="14.4" x14ac:dyDescent="0.3">
      <c r="A6" s="13"/>
      <c r="B6" s="27"/>
      <c r="C6" s="81" t="s">
        <v>301</v>
      </c>
      <c r="D6" s="6" t="s">
        <v>286</v>
      </c>
      <c r="E6" s="6">
        <v>2021</v>
      </c>
      <c r="F6" s="6">
        <v>2022</v>
      </c>
      <c r="G6" s="6">
        <v>2023</v>
      </c>
      <c r="H6" s="6">
        <v>2024</v>
      </c>
      <c r="I6" s="6">
        <v>2025</v>
      </c>
      <c r="J6" s="6">
        <v>2026</v>
      </c>
      <c r="K6" s="6">
        <v>2027</v>
      </c>
      <c r="L6" s="6" t="s">
        <v>307</v>
      </c>
      <c r="M6" s="28"/>
      <c r="N6" s="13"/>
    </row>
    <row r="7" spans="1:17" ht="14.4" x14ac:dyDescent="0.3">
      <c r="A7" s="13"/>
      <c r="B7" s="27"/>
      <c r="C7" s="80" t="s">
        <v>287</v>
      </c>
      <c r="D7" s="39" t="s">
        <v>294</v>
      </c>
      <c r="E7" s="82">
        <f>'I1'!H12</f>
        <v>2.2105272275188219</v>
      </c>
      <c r="F7" s="82">
        <f>'I1'!I12</f>
        <v>2.2105272275188219</v>
      </c>
      <c r="G7" s="82">
        <f>'I1'!J12</f>
        <v>1.9684217820150576</v>
      </c>
      <c r="H7" s="82">
        <f>'I1'!K12</f>
        <v>1.7263163365112932</v>
      </c>
      <c r="I7" s="82">
        <f>'I1'!L12</f>
        <v>1.4842108910075289</v>
      </c>
      <c r="J7" s="82">
        <f>'I1'!M12</f>
        <v>1.2421054455037646</v>
      </c>
      <c r="K7" s="82">
        <f>'I1'!N12</f>
        <v>1</v>
      </c>
      <c r="L7" s="82" t="s">
        <v>306</v>
      </c>
      <c r="M7" s="28"/>
      <c r="N7" s="13"/>
    </row>
    <row r="8" spans="1:17" ht="14.4" x14ac:dyDescent="0.3">
      <c r="A8" s="13"/>
      <c r="B8" s="27"/>
      <c r="C8" s="80" t="s">
        <v>288</v>
      </c>
      <c r="D8" s="39" t="s">
        <v>295</v>
      </c>
      <c r="E8" s="83">
        <f>'I2'!H10</f>
        <v>0.94254107942911525</v>
      </c>
      <c r="F8" s="83">
        <f>'I2'!I10</f>
        <v>0.94254107942911525</v>
      </c>
      <c r="G8" s="83">
        <f>'I2'!J10</f>
        <v>0.95003286354329219</v>
      </c>
      <c r="H8" s="83">
        <f>'I2'!K10</f>
        <v>0.95752464765746914</v>
      </c>
      <c r="I8" s="83">
        <f>'I2'!L10</f>
        <v>0.96501643177164609</v>
      </c>
      <c r="J8" s="83">
        <f>'I2'!M10</f>
        <v>0.97250821588582304</v>
      </c>
      <c r="K8" s="83">
        <f>'I2'!N10</f>
        <v>0.98</v>
      </c>
      <c r="L8" s="83" t="s">
        <v>303</v>
      </c>
      <c r="M8" s="28"/>
      <c r="N8" s="13"/>
    </row>
    <row r="9" spans="1:17" ht="14.4" x14ac:dyDescent="0.3">
      <c r="A9" s="13"/>
      <c r="B9" s="27"/>
      <c r="C9" s="80" t="s">
        <v>289</v>
      </c>
      <c r="D9" s="39" t="s">
        <v>296</v>
      </c>
      <c r="E9" s="83">
        <f>'I3'!H14</f>
        <v>3.8844415647138803E-4</v>
      </c>
      <c r="F9" s="83">
        <f>'I3'!I14</f>
        <v>3.8844415647138803E-4</v>
      </c>
      <c r="G9" s="83">
        <f>'I3'!J14</f>
        <v>3.9075532517711045E-4</v>
      </c>
      <c r="H9" s="83">
        <f>'I3'!K14</f>
        <v>3.9306649388283287E-4</v>
      </c>
      <c r="I9" s="83">
        <f>'I3'!L14</f>
        <v>3.9537766258855529E-4</v>
      </c>
      <c r="J9" s="83">
        <f>'I3'!M14</f>
        <v>3.9768883129427771E-4</v>
      </c>
      <c r="K9" s="83">
        <f>'I3'!N14</f>
        <v>4.0000000000000002E-4</v>
      </c>
      <c r="L9" s="83" t="s">
        <v>310</v>
      </c>
      <c r="M9" s="28"/>
      <c r="N9" s="13"/>
    </row>
    <row r="10" spans="1:17" ht="14.4" x14ac:dyDescent="0.3">
      <c r="A10" s="13"/>
      <c r="B10" s="27"/>
      <c r="C10" s="80" t="s">
        <v>290</v>
      </c>
      <c r="D10" s="39" t="s">
        <v>297</v>
      </c>
      <c r="E10" s="83">
        <f>'I4'!H10</f>
        <v>0.93</v>
      </c>
      <c r="F10" s="83">
        <f>'I4'!I10</f>
        <v>0.94</v>
      </c>
      <c r="G10" s="83">
        <f>'I4'!J10</f>
        <v>0.95</v>
      </c>
      <c r="H10" s="83">
        <f>'I4'!K10</f>
        <v>0.96</v>
      </c>
      <c r="I10" s="83">
        <f>'I4'!L10</f>
        <v>0.97</v>
      </c>
      <c r="J10" s="83">
        <f>'I4'!M10</f>
        <v>0.98</v>
      </c>
      <c r="K10" s="83">
        <f>'I4'!N10</f>
        <v>0.99</v>
      </c>
      <c r="L10" s="83" t="s">
        <v>304</v>
      </c>
      <c r="M10" s="28"/>
      <c r="N10" s="13"/>
    </row>
    <row r="11" spans="1:17" ht="14.4" x14ac:dyDescent="0.3">
      <c r="A11" s="13"/>
      <c r="B11" s="27"/>
      <c r="C11" s="80" t="s">
        <v>291</v>
      </c>
      <c r="D11" s="39" t="s">
        <v>298</v>
      </c>
      <c r="E11" s="83">
        <f>'I5'!H10</f>
        <v>0.93</v>
      </c>
      <c r="F11" s="83">
        <f>'I5'!I10</f>
        <v>0.94</v>
      </c>
      <c r="G11" s="83">
        <f>'I5'!J10</f>
        <v>0.95</v>
      </c>
      <c r="H11" s="83">
        <f>'I5'!K10</f>
        <v>0.96</v>
      </c>
      <c r="I11" s="83">
        <f>'I5'!L10</f>
        <v>0.97</v>
      </c>
      <c r="J11" s="83">
        <f>'I5'!M10</f>
        <v>0.98</v>
      </c>
      <c r="K11" s="83">
        <f>'I5'!N10</f>
        <v>0.99</v>
      </c>
      <c r="L11" s="83" t="s">
        <v>304</v>
      </c>
      <c r="M11" s="28"/>
      <c r="N11" s="13"/>
    </row>
    <row r="12" spans="1:17" ht="14.4" x14ac:dyDescent="0.3">
      <c r="A12" s="13"/>
      <c r="B12" s="27"/>
      <c r="C12" s="80" t="s">
        <v>292</v>
      </c>
      <c r="D12" s="39" t="s">
        <v>299</v>
      </c>
      <c r="E12" s="84">
        <f>'I6'!H10</f>
        <v>0.69188861948815883</v>
      </c>
      <c r="F12" s="84">
        <f>'I6'!I10</f>
        <v>0.69188861948815883</v>
      </c>
      <c r="G12" s="84">
        <f>'I6'!J10</f>
        <v>0.65351089559052711</v>
      </c>
      <c r="H12" s="84">
        <f>'I6'!K10</f>
        <v>0.61513317169289539</v>
      </c>
      <c r="I12" s="84">
        <f>'I6'!L10</f>
        <v>0.57675544779526366</v>
      </c>
      <c r="J12" s="84">
        <f>'I6'!M10</f>
        <v>0.53837772389763194</v>
      </c>
      <c r="K12" s="84">
        <f>'I6'!N10</f>
        <v>0.5</v>
      </c>
      <c r="L12" s="84" t="s">
        <v>305</v>
      </c>
      <c r="M12" s="28"/>
      <c r="N12" s="13"/>
    </row>
    <row r="13" spans="1:17" ht="14.4" x14ac:dyDescent="0.3">
      <c r="A13" s="13"/>
      <c r="B13" s="27"/>
      <c r="C13" s="80" t="s">
        <v>293</v>
      </c>
      <c r="D13" s="39" t="s">
        <v>300</v>
      </c>
      <c r="E13" s="83">
        <f>'I7'!H12</f>
        <v>0.82937914251091305</v>
      </c>
      <c r="F13" s="83">
        <f>'I7'!I12</f>
        <v>0.82937914251091305</v>
      </c>
      <c r="G13" s="83">
        <f>'I7'!J12</f>
        <v>0.84350331400873046</v>
      </c>
      <c r="H13" s="83">
        <f>'I7'!K12</f>
        <v>0.85762748550654788</v>
      </c>
      <c r="I13" s="83">
        <f>'I7'!L12</f>
        <v>0.8717516570043653</v>
      </c>
      <c r="J13" s="83">
        <f>'I7'!M12</f>
        <v>0.88587582850218272</v>
      </c>
      <c r="K13" s="83">
        <f>'I7'!N12</f>
        <v>0.9</v>
      </c>
      <c r="L13" s="83" t="s">
        <v>309</v>
      </c>
      <c r="M13" s="28"/>
      <c r="N13" s="13"/>
    </row>
    <row r="14" spans="1:17" ht="14.4" x14ac:dyDescent="0.3">
      <c r="A14" s="13"/>
      <c r="B14" s="27"/>
      <c r="C14" s="24"/>
      <c r="D14" s="23"/>
      <c r="E14" s="23"/>
      <c r="F14" s="23"/>
      <c r="G14" s="23"/>
      <c r="H14" s="23"/>
      <c r="I14" s="23"/>
      <c r="J14" s="23"/>
      <c r="K14" s="23"/>
      <c r="L14" s="24"/>
      <c r="M14" s="28"/>
      <c r="N14" s="13"/>
    </row>
    <row r="15" spans="1:17" ht="15" thickBot="1" x14ac:dyDescent="0.35">
      <c r="A15" s="13"/>
      <c r="B15" s="29"/>
      <c r="C15" s="53"/>
      <c r="D15" s="30"/>
      <c r="E15" s="30"/>
      <c r="F15" s="30"/>
      <c r="G15" s="30"/>
      <c r="H15" s="30"/>
      <c r="I15" s="30"/>
      <c r="J15" s="30"/>
      <c r="K15" s="30"/>
      <c r="L15" s="53"/>
      <c r="M15" s="31"/>
      <c r="N15" s="13"/>
    </row>
    <row r="16" spans="1:17" ht="14.4" x14ac:dyDescent="0.3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</row>
    <row r="17" ht="14.4" hidden="1" customHeight="1" x14ac:dyDescent="0.3"/>
    <row r="18" ht="14.4" hidden="1" customHeight="1" x14ac:dyDescent="0.3"/>
    <row r="19" ht="14.4" hidden="1" x14ac:dyDescent="0.3"/>
    <row r="20" ht="14.4" hidden="1" x14ac:dyDescent="0.3"/>
    <row r="21" ht="14.4" hidden="1" x14ac:dyDescent="0.3"/>
    <row r="22" ht="14.4" hidden="1" x14ac:dyDescent="0.3"/>
  </sheetData>
  <mergeCells count="1">
    <mergeCell ref="E2:E3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10</vt:i4>
      </vt:variant>
    </vt:vector>
  </HeadingPairs>
  <TitlesOfParts>
    <vt:vector size="10" baseType="lpstr">
      <vt:lpstr>Fator Q</vt:lpstr>
      <vt:lpstr>I1</vt:lpstr>
      <vt:lpstr>I2</vt:lpstr>
      <vt:lpstr>I3</vt:lpstr>
      <vt:lpstr>I4</vt:lpstr>
      <vt:lpstr>I5</vt:lpstr>
      <vt:lpstr>I6</vt:lpstr>
      <vt:lpstr>I7</vt:lpstr>
      <vt:lpstr>ResumoMetas</vt:lpstr>
      <vt:lpstr>SNIS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Marília Strapasson de Souza</dc:creator>
  <cp:lastModifiedBy>Marília Strapasson de Souza</cp:lastModifiedBy>
  <dcterms:created xsi:type="dcterms:W3CDTF">2022-04-06T13:23:10Z</dcterms:created>
  <dcterms:modified xsi:type="dcterms:W3CDTF">2022-05-17T14:12:10Z</dcterms:modified>
</cp:coreProperties>
</file>