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C:\Users\luciano.rmenegazzo\OneDrive\LRM\Trabalho\Agepar\1-Serviços Regulados\2-Saneamento\2021\4-2a RTP-etapa2\8-Docs Finais 1a Fase\Planilhas-1aFase2aRTP\"/>
    </mc:Choice>
  </mc:AlternateContent>
  <xr:revisionPtr revIDLastSave="1" documentId="13_ncr:1_{34F84BEB-9088-4C8B-9EC5-880B745A1573}" xr6:coauthVersionLast="36" xr6:coauthVersionMax="46" xr10:uidLastSave="{27C5BFF2-D9A2-479A-A5B8-579752FB506D}"/>
  <bookViews>
    <workbookView xWindow="-120" yWindow="-120" windowWidth="20730" windowHeight="11160" tabRatio="785" xr2:uid="{00000000-000D-0000-FFFF-FFFF00000000}"/>
  </bookViews>
  <sheets>
    <sheet name="Mapa_Planilha" sheetId="20" r:id="rId1"/>
    <sheet name="I-Receitas Operacionais 2017" sheetId="22" r:id="rId2"/>
    <sheet name="I-Receitas Operacionais 2018" sheetId="21" r:id="rId3"/>
    <sheet name="I-Receitas Operacionais 2019" sheetId="37" r:id="rId4"/>
    <sheet name="I-Receitas Operacionais 2020" sheetId="38" r:id="rId5"/>
    <sheet name="A-Calc. Cap Giro" sheetId="33" r:id="rId6"/>
    <sheet name="R-CG" sheetId="24" r:id="rId7"/>
  </sheets>
  <externalReferences>
    <externalReference r:id="rId8"/>
  </externalReferences>
  <definedNames>
    <definedName name="ano_fim">[1]Menu!$D$20</definedName>
    <definedName name="fator_x">'[1]Fator X'!$B$46</definedName>
    <definedName name="P0_San_T">[1]P0_Sanepar!$B$5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4" l="1"/>
  <c r="F9" i="24"/>
  <c r="F6" i="24"/>
  <c r="E3" i="24"/>
  <c r="E8" i="33"/>
  <c r="F7" i="33"/>
  <c r="F6" i="33"/>
  <c r="F4" i="33"/>
  <c r="F3" i="33"/>
  <c r="D5" i="24"/>
  <c r="E11" i="24"/>
  <c r="E5" i="24" s="1"/>
  <c r="E4" i="24" s="1"/>
  <c r="E7" i="24" l="1"/>
  <c r="F11" i="24"/>
  <c r="E13" i="24"/>
  <c r="E14" i="24"/>
  <c r="C13" i="24"/>
  <c r="D13" i="24"/>
  <c r="B8" i="33" l="1"/>
  <c r="D5" i="33"/>
  <c r="C5" i="33"/>
  <c r="B5" i="33"/>
  <c r="D8" i="33" l="1"/>
  <c r="D3" i="24" s="1"/>
  <c r="C8" i="33"/>
  <c r="C3" i="24" s="1"/>
  <c r="B3" i="24"/>
  <c r="F3" i="24" l="1"/>
  <c r="F8" i="33"/>
  <c r="F5" i="33"/>
  <c r="D31" i="24" l="1"/>
  <c r="C31" i="24"/>
  <c r="A31" i="24"/>
  <c r="D30" i="24"/>
  <c r="C30" i="24"/>
  <c r="A30" i="24"/>
  <c r="D29" i="24"/>
  <c r="C29" i="24"/>
  <c r="A29" i="24"/>
  <c r="F28" i="24"/>
  <c r="D28" i="24"/>
  <c r="C28" i="24"/>
  <c r="B28" i="24"/>
  <c r="A26" i="24"/>
  <c r="D25" i="24"/>
  <c r="C25" i="24"/>
  <c r="B25" i="24"/>
  <c r="A25" i="24"/>
  <c r="A24" i="24"/>
  <c r="A23" i="24"/>
  <c r="A22" i="24"/>
  <c r="F21" i="24"/>
  <c r="D21" i="24"/>
  <c r="C21" i="24"/>
  <c r="B21" i="24"/>
  <c r="D14" i="24"/>
  <c r="C14" i="24"/>
  <c r="C34" i="24" s="1"/>
  <c r="C33" i="24"/>
  <c r="C5" i="24"/>
  <c r="C4" i="24" s="1"/>
  <c r="D34" i="24" l="1"/>
  <c r="D33" i="24"/>
  <c r="D4" i="24"/>
  <c r="C22" i="24"/>
  <c r="C24" i="24"/>
  <c r="C23" i="24" s="1"/>
  <c r="F25" i="24"/>
  <c r="D24" i="24"/>
  <c r="D23" i="24" s="1"/>
  <c r="D22" i="24" l="1"/>
  <c r="D26" i="24" s="1"/>
  <c r="D7" i="24"/>
  <c r="B22" i="24"/>
  <c r="B13" i="24"/>
  <c r="F13" i="24" s="1"/>
  <c r="B29" i="24"/>
  <c r="F29" i="24" s="1"/>
  <c r="C26" i="24"/>
  <c r="B30" i="24"/>
  <c r="F30" i="24" s="1"/>
  <c r="C7" i="24"/>
  <c r="F22" i="24" l="1"/>
  <c r="F33" i="24"/>
  <c r="B33" i="24"/>
  <c r="F31" i="24"/>
  <c r="B14" i="24"/>
  <c r="F14" i="24" s="1"/>
  <c r="B5" i="24"/>
  <c r="F5" i="24" s="1"/>
  <c r="B31" i="24"/>
  <c r="B24" i="24" l="1"/>
  <c r="B4" i="24"/>
  <c r="F4" i="24" s="1"/>
  <c r="F7" i="24" s="1"/>
  <c r="F16" i="24" s="1"/>
  <c r="B34" i="24"/>
  <c r="F34" i="24"/>
  <c r="F17" i="24" l="1"/>
  <c r="F18" i="24"/>
  <c r="B7" i="24"/>
  <c r="B23" i="24"/>
  <c r="F24" i="24"/>
  <c r="F23" i="24" l="1"/>
  <c r="F26" i="24" s="1"/>
  <c r="G26" i="24" s="1"/>
  <c r="B26" i="24"/>
  <c r="G34" i="24" l="1"/>
  <c r="G33" i="24"/>
</calcChain>
</file>

<file path=xl/sharedStrings.xml><?xml version="1.0" encoding="utf-8"?>
<sst xmlns="http://schemas.openxmlformats.org/spreadsheetml/2006/main" count="64" uniqueCount="58">
  <si>
    <t>Resultados - Abas com nome iniciando com R-</t>
  </si>
  <si>
    <t>Aba</t>
  </si>
  <si>
    <t>Insumos/Base de dados - Abas com o nome iniciando com I-</t>
  </si>
  <si>
    <t>Auxílio/Cálculos Intermediários - Insumos que receberam algum tratamento, ou cálculos necessários para se atingir o resultado final - Abas com nome iniciando com A-</t>
  </si>
  <si>
    <t>Insumos</t>
  </si>
  <si>
    <t>Auxílio/Cálculos Intermediários</t>
  </si>
  <si>
    <t>Resultados</t>
  </si>
  <si>
    <t>1-Contexto e Objetivo da Planilha</t>
  </si>
  <si>
    <t>2-Tipos de Abas</t>
  </si>
  <si>
    <t>3-Conteúdo das Abas</t>
  </si>
  <si>
    <t>Descrição</t>
  </si>
  <si>
    <t>4-Fluxo de informação entre Abas da Planilha</t>
  </si>
  <si>
    <t>Outras Receitas</t>
  </si>
  <si>
    <t>Total</t>
  </si>
  <si>
    <t>Cap. Giro Operacional</t>
  </si>
  <si>
    <t>Receita Operacional</t>
  </si>
  <si>
    <t>Receita A + E</t>
  </si>
  <si>
    <t>CG</t>
  </si>
  <si>
    <t>Cap. Giro (%)</t>
  </si>
  <si>
    <t>Água</t>
  </si>
  <si>
    <t>Esgoto</t>
  </si>
  <si>
    <t>SEM RSU</t>
  </si>
  <si>
    <t>Contas a receber</t>
  </si>
  <si>
    <t>Estoques</t>
  </si>
  <si>
    <t>Impostos</t>
  </si>
  <si>
    <t>Empreiteiros e fornecedores</t>
  </si>
  <si>
    <t>Salários e encargos</t>
  </si>
  <si>
    <t xml:space="preserve"> Receita Água</t>
  </si>
  <si>
    <t>Receita Esgoto</t>
  </si>
  <si>
    <t>Receita Total</t>
  </si>
  <si>
    <t>Água em (%)</t>
  </si>
  <si>
    <t>Esgoto em (%)</t>
  </si>
  <si>
    <t>CG - Água</t>
  </si>
  <si>
    <t>CG - Esgoto</t>
  </si>
  <si>
    <t>CG (A+E)</t>
  </si>
  <si>
    <t>Compilação dos resultados final do Capital de Giro</t>
  </si>
  <si>
    <t>∑ Total</t>
  </si>
  <si>
    <t>https://mz-filemanager.s3.amazonaws.com/5c749c91-d3a7-4903-b609-7ead65f1d1e8/relatorios-anuais/e6b05f2e59c0c365438c52494be6973957b178d23b79395439e11df92ba05db3/relatorio_de_administracao_e_de_sustentabilidade_2017.pdf</t>
  </si>
  <si>
    <t>Fonte: Relatorio de Administração e Sustentabilidade (2017) - Sanepar, Nota Explicativa nº 23, pag. 127</t>
  </si>
  <si>
    <t>Fonte: Relatorio de Administração (2019)  - Sanepar, Nota Explicativa nº 24, pag. 138</t>
  </si>
  <si>
    <t>https://mz-filemanager.s3.amazonaws.com/5c749c91-d3a7-4903-b609-7ead65f1d1e8/relatorios-anuais/6fc4e487493f1bd0353cdc03e803efb796c2aea2092b4e877aa91cc4eca076f4/relatorio_de_administracao_2019.pdf</t>
  </si>
  <si>
    <t>Fonte: Relatorio de Administração e Sustentabilidade (2017-2018-2019), Balanco Patrimonial. Elaboração: Agepar</t>
  </si>
  <si>
    <t>I-Receitas Operacionais 2017</t>
  </si>
  <si>
    <t>I-Receitas Operacionais 2019</t>
  </si>
  <si>
    <t>I-Receitas Operacionais 2018</t>
  </si>
  <si>
    <t>Tabela 01: Cálculo do Capital de Giro (CG)</t>
  </si>
  <si>
    <t>Informações contábeis da SANEPAR Demonstrações Contabeis 2017</t>
  </si>
  <si>
    <t>Informações contábeis da SANEPAR - Demonstrações contabeis 2019</t>
  </si>
  <si>
    <t xml:space="preserve">Cálculo que compila as informações de Ativo e Passivo Circulante Operacional </t>
  </si>
  <si>
    <t>A-Calc. Cap Giro</t>
  </si>
  <si>
    <t>Tabela 02: Calculo da diferença Ativo Circulante e Passivo Circulante Operacional</t>
  </si>
  <si>
    <t>I</t>
  </si>
  <si>
    <t>Fonte: Relatorio de Administração e Sustentabilidade (2017-2018-2019-2020), Balanco Patrimonial. Elaboração: Agepar</t>
  </si>
  <si>
    <t>.</t>
  </si>
  <si>
    <t>R_CG</t>
  </si>
  <si>
    <t>I-Receitas Operacionais 2020</t>
  </si>
  <si>
    <t>Informações contábeis da SANEPAR - Demonstrações contabeis 2020</t>
  </si>
  <si>
    <t>Esta planilha foi desenvolvida como parte integrante da 2ª Revisão Tarifária Periódica dos serviços de saneamento básico do Estado do Paraná. 
Seu conteúdo refere-se ao cálculo do capital de giro para o ciclo tarifário preliminar dos anos de 2021 e 2024. A metodologia adotada é descrita na Nota Técnica 003/2020.
Este documento se encontra em sua versão final para a 1a Fase da 2a RTP, considerando ajustes recebidos pela Consulta Pública 001/2021 e Audiência Pública 001/2021.
O resultados dos cálculos da planilha encontram-se nas abas "R- CG".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</si>
</sst>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"/>
    <numFmt numFmtId="165" formatCode="_-* #,##0_-;\-* #,##0_-;_-* &quot;-&quot;??_-;_-@_-"/>
  </numFmts>
  <fonts count="16" x14ac:knownFonts="1">
    <font>
      <sz val="11"/>
      <color theme="1"/>
      <name val="Calibri"/>
      <family val="2"/>
    </font>
    <font>
      <sz val="11"/>
      <color theme="1"/>
      <name val="Century Gothic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0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1"/>
      <name val="Century Gothic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0"/>
      <color theme="1"/>
      <name val="Calibri"/>
      <family val="2"/>
    </font>
    <font>
      <u/>
      <sz val="11"/>
      <color theme="10"/>
      <name val="Calibri"/>
      <family val="2"/>
    </font>
    <font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Alignment="0" applyProtection="0"/>
  </cellStyleXfs>
  <cellXfs count="110">
    <xf numFmtId="0" fontId="0" fillId="0" borderId="0" xfId="0"/>
    <xf numFmtId="0" fontId="5" fillId="2" borderId="0" xfId="0" applyFont="1" applyFill="1"/>
    <xf numFmtId="0" fontId="4" fillId="2" borderId="0" xfId="0" applyFont="1" applyFill="1"/>
    <xf numFmtId="0" fontId="4" fillId="2" borderId="6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5" fillId="2" borderId="6" xfId="0" applyFont="1" applyFill="1" applyBorder="1" applyAlignment="1">
      <alignment horizontal="center"/>
    </xf>
    <xf numFmtId="0" fontId="4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13" xfId="0" applyFont="1" applyFill="1" applyBorder="1" applyAlignment="1">
      <alignment horizontal="left"/>
    </xf>
    <xf numFmtId="0" fontId="4" fillId="2" borderId="13" xfId="0" applyFont="1" applyFill="1" applyBorder="1"/>
    <xf numFmtId="0" fontId="4" fillId="2" borderId="11" xfId="0" applyFont="1" applyFill="1" applyBorder="1"/>
    <xf numFmtId="0" fontId="4" fillId="2" borderId="7" xfId="0" applyFont="1" applyFill="1" applyBorder="1"/>
    <xf numFmtId="0" fontId="4" fillId="2" borderId="12" xfId="0" applyFont="1" applyFill="1" applyBorder="1"/>
    <xf numFmtId="0" fontId="5" fillId="2" borderId="7" xfId="0" applyFont="1" applyFill="1" applyBorder="1"/>
    <xf numFmtId="0" fontId="0" fillId="2" borderId="7" xfId="0" applyFill="1" applyBorder="1"/>
    <xf numFmtId="0" fontId="0" fillId="2" borderId="18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 wrapText="1"/>
    </xf>
    <xf numFmtId="0" fontId="0" fillId="2" borderId="0" xfId="0" applyFill="1"/>
    <xf numFmtId="0" fontId="14" fillId="2" borderId="0" xfId="7" applyFill="1"/>
    <xf numFmtId="0" fontId="10" fillId="2" borderId="14" xfId="0" applyFont="1" applyFill="1" applyBorder="1" applyAlignment="1">
      <alignment horizontal="left" vertical="center"/>
    </xf>
    <xf numFmtId="165" fontId="11" fillId="2" borderId="16" xfId="4" applyNumberFormat="1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center"/>
    </xf>
    <xf numFmtId="165" fontId="0" fillId="2" borderId="0" xfId="0" applyNumberFormat="1" applyFill="1"/>
    <xf numFmtId="0" fontId="11" fillId="2" borderId="15" xfId="0" applyFont="1" applyFill="1" applyBorder="1" applyAlignment="1">
      <alignment horizontal="left" vertical="center" indent="2"/>
    </xf>
    <xf numFmtId="165" fontId="0" fillId="2" borderId="0" xfId="0" applyNumberForma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 indent="2"/>
    </xf>
    <xf numFmtId="0" fontId="8" fillId="2" borderId="19" xfId="0" applyFont="1" applyFill="1" applyBorder="1" applyAlignment="1">
      <alignment horizontal="left" vertical="center"/>
    </xf>
    <xf numFmtId="10" fontId="8" fillId="2" borderId="20" xfId="5" applyNumberFormat="1" applyFont="1" applyFill="1" applyBorder="1" applyAlignment="1">
      <alignment horizontal="center" vertical="center"/>
    </xf>
    <xf numFmtId="10" fontId="8" fillId="2" borderId="21" xfId="5" applyNumberFormat="1" applyFont="1" applyFill="1" applyBorder="1" applyAlignment="1">
      <alignment horizontal="center" vertical="center"/>
    </xf>
    <xf numFmtId="10" fontId="8" fillId="2" borderId="22" xfId="5" applyNumberFormat="1" applyFont="1" applyFill="1" applyBorder="1" applyAlignment="1">
      <alignment horizontal="center" vertical="center"/>
    </xf>
    <xf numFmtId="10" fontId="0" fillId="2" borderId="0" xfId="0" applyNumberFormat="1" applyFill="1"/>
    <xf numFmtId="0" fontId="0" fillId="2" borderId="23" xfId="0" applyFill="1" applyBorder="1" applyAlignment="1">
      <alignment horizontal="left" vertical="center"/>
    </xf>
    <xf numFmtId="165" fontId="0" fillId="2" borderId="23" xfId="4" applyNumberFormat="1" applyFont="1" applyFill="1" applyBorder="1" applyAlignment="1">
      <alignment horizontal="center" vertical="center"/>
    </xf>
    <xf numFmtId="165" fontId="0" fillId="2" borderId="23" xfId="0" applyNumberFormat="1" applyFill="1" applyBorder="1" applyAlignment="1">
      <alignment horizontal="center" vertical="center"/>
    </xf>
    <xf numFmtId="164" fontId="0" fillId="2" borderId="0" xfId="0" applyNumberFormat="1" applyFill="1"/>
    <xf numFmtId="165" fontId="8" fillId="2" borderId="23" xfId="4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9" fontId="0" fillId="2" borderId="1" xfId="5" applyFont="1" applyFill="1" applyBorder="1"/>
    <xf numFmtId="0" fontId="0" fillId="2" borderId="0" xfId="0" applyFill="1" applyBorder="1"/>
    <xf numFmtId="0" fontId="0" fillId="2" borderId="1" xfId="0" applyFill="1" applyBorder="1"/>
    <xf numFmtId="165" fontId="11" fillId="2" borderId="1" xfId="0" applyNumberFormat="1" applyFont="1" applyFill="1" applyBorder="1"/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165" fontId="8" fillId="2" borderId="0" xfId="4" applyNumberFormat="1" applyFont="1" applyFill="1" applyBorder="1" applyAlignment="1">
      <alignment horizontal="center" vertical="center"/>
    </xf>
    <xf numFmtId="165" fontId="8" fillId="2" borderId="26" xfId="4" applyNumberFormat="1" applyFont="1" applyFill="1" applyBorder="1" applyAlignment="1">
      <alignment horizontal="center" vertical="center"/>
    </xf>
    <xf numFmtId="165" fontId="8" fillId="2" borderId="23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indent="2"/>
    </xf>
    <xf numFmtId="165" fontId="0" fillId="2" borderId="0" xfId="4" applyNumberFormat="1" applyFont="1" applyFill="1" applyBorder="1" applyAlignment="1">
      <alignment horizontal="center" vertical="center"/>
    </xf>
    <xf numFmtId="165" fontId="0" fillId="2" borderId="26" xfId="4" applyNumberFormat="1" applyFont="1" applyFill="1" applyBorder="1" applyAlignment="1">
      <alignment horizontal="center" vertical="center"/>
    </xf>
    <xf numFmtId="165" fontId="0" fillId="2" borderId="24" xfId="0" applyNumberFormat="1" applyFill="1" applyBorder="1" applyAlignment="1">
      <alignment horizontal="center" vertical="center"/>
    </xf>
    <xf numFmtId="43" fontId="0" fillId="2" borderId="0" xfId="0" applyNumberFormat="1" applyFill="1"/>
    <xf numFmtId="10" fontId="8" fillId="2" borderId="0" xfId="5" applyNumberFormat="1" applyFont="1" applyFill="1" applyBorder="1" applyAlignment="1">
      <alignment horizontal="center" vertical="center"/>
    </xf>
    <xf numFmtId="10" fontId="8" fillId="2" borderId="26" xfId="5" applyNumberFormat="1" applyFont="1" applyFill="1" applyBorder="1" applyAlignment="1">
      <alignment horizontal="center" vertical="center"/>
    </xf>
    <xf numFmtId="10" fontId="8" fillId="2" borderId="23" xfId="5" applyNumberFormat="1" applyFont="1" applyFill="1" applyBorder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165" fontId="11" fillId="2" borderId="1" xfId="4" applyNumberFormat="1" applyFont="1" applyFill="1" applyBorder="1"/>
    <xf numFmtId="165" fontId="12" fillId="2" borderId="1" xfId="0" applyNumberFormat="1" applyFont="1" applyFill="1" applyBorder="1"/>
    <xf numFmtId="0" fontId="13" fillId="2" borderId="0" xfId="0" applyFont="1" applyFill="1" applyBorder="1" applyAlignment="1">
      <alignment wrapText="1"/>
    </xf>
    <xf numFmtId="0" fontId="6" fillId="3" borderId="2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15" fillId="4" borderId="1" xfId="0" applyNumberFormat="1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left" vertical="center"/>
    </xf>
    <xf numFmtId="165" fontId="7" fillId="4" borderId="5" xfId="4" applyNumberFormat="1" applyFont="1" applyFill="1" applyBorder="1"/>
    <xf numFmtId="165" fontId="7" fillId="4" borderId="5" xfId="0" applyNumberFormat="1" applyFont="1" applyFill="1" applyBorder="1"/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3" fillId="0" borderId="25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0" fontId="13" fillId="2" borderId="25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</cellXfs>
  <cellStyles count="8">
    <cellStyle name="Hiperlink" xfId="7" builtinId="8"/>
    <cellStyle name="Normal" xfId="0" builtinId="0" customBuiltin="1"/>
    <cellStyle name="Normal 2" xfId="1" xr:uid="{00000000-0005-0000-0000-000002000000}"/>
    <cellStyle name="Normal 2 2" xfId="2" xr:uid="{00000000-0005-0000-0000-000003000000}"/>
    <cellStyle name="Normal 3" xfId="6" xr:uid="{00000000-0005-0000-0000-000004000000}"/>
    <cellStyle name="Porcentagem" xfId="5" builtinId="5"/>
    <cellStyle name="Vírgula" xfId="4" builtinId="3"/>
    <cellStyle name="Vírgula 2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34</xdr:row>
      <xdr:rowOff>114299</xdr:rowOff>
    </xdr:from>
    <xdr:to>
      <xdr:col>0</xdr:col>
      <xdr:colOff>1771650</xdr:colOff>
      <xdr:row>37</xdr:row>
      <xdr:rowOff>44822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5275" y="6423211"/>
          <a:ext cx="1476375" cy="502023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chemeClr val="tx1"/>
              </a:solidFill>
            </a:rPr>
            <a:t>I-Receitas</a:t>
          </a:r>
          <a:r>
            <a:rPr lang="pt-BR" sz="1100" b="1" baseline="0">
              <a:solidFill>
                <a:schemeClr val="tx1"/>
              </a:solidFill>
            </a:rPr>
            <a:t> Operacionais 2017</a:t>
          </a:r>
          <a:endParaRPr lang="pt-BR" sz="1100" b="1">
            <a:solidFill>
              <a:schemeClr val="tx1"/>
            </a:solidFill>
          </a:endParaRPr>
        </a:p>
        <a:p>
          <a:pPr algn="ctr"/>
          <a:endParaRPr lang="pt-BR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284069</xdr:colOff>
      <xdr:row>38</xdr:row>
      <xdr:rowOff>109818</xdr:rowOff>
    </xdr:from>
    <xdr:to>
      <xdr:col>0</xdr:col>
      <xdr:colOff>1760444</xdr:colOff>
      <xdr:row>41</xdr:row>
      <xdr:rowOff>22412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84069" y="7180730"/>
          <a:ext cx="1476375" cy="484094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I-</a:t>
          </a:r>
          <a:r>
            <a:rPr lang="pt-BR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Receitas</a:t>
          </a:r>
          <a:r>
            <a:rPr lang="pt-BR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Operacionais 2018</a:t>
          </a:r>
          <a:endParaRPr lang="pt-BR" sz="11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272863</xdr:colOff>
      <xdr:row>42</xdr:row>
      <xdr:rowOff>42583</xdr:rowOff>
    </xdr:from>
    <xdr:to>
      <xdr:col>0</xdr:col>
      <xdr:colOff>1749238</xdr:colOff>
      <xdr:row>44</xdr:row>
      <xdr:rowOff>168088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72863" y="7875495"/>
          <a:ext cx="1476375" cy="50650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pt-BR" sz="1100" b="1">
              <a:solidFill>
                <a:schemeClr val="tx1"/>
              </a:solidFill>
              <a:latin typeface="+mn-lt"/>
              <a:ea typeface="+mn-ea"/>
              <a:cs typeface="+mn-cs"/>
            </a:rPr>
            <a:t>I-Receitas</a:t>
          </a:r>
          <a:r>
            <a:rPr lang="pt-BR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Operacionais 2019</a:t>
          </a:r>
          <a:endParaRPr lang="pt-BR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316287</xdr:colOff>
      <xdr:row>39</xdr:row>
      <xdr:rowOff>11399</xdr:rowOff>
    </xdr:from>
    <xdr:to>
      <xdr:col>2</xdr:col>
      <xdr:colOff>1792662</xdr:colOff>
      <xdr:row>44</xdr:row>
      <xdr:rowOff>123271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056375" y="7463311"/>
          <a:ext cx="1476375" cy="1064372"/>
        </a:xfrm>
        <a:prstGeom prst="rect">
          <a:avLst/>
        </a:prstGeom>
        <a:solidFill>
          <a:schemeClr val="accent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 b="1"/>
        </a:p>
        <a:p>
          <a:pPr algn="ctr"/>
          <a:endParaRPr lang="pt-BR" sz="1100" b="1"/>
        </a:p>
        <a:p>
          <a:pPr algn="ctr"/>
          <a:r>
            <a:rPr lang="pt-BR" sz="1100" b="1"/>
            <a:t>A-Cálculo</a:t>
          </a:r>
          <a:r>
            <a:rPr lang="pt-BR" sz="1100" b="1" baseline="0"/>
            <a:t> do Capital de Giro</a:t>
          </a:r>
          <a:endParaRPr lang="pt-BR" sz="1100" b="1"/>
        </a:p>
      </xdr:txBody>
    </xdr:sp>
    <xdr:clientData/>
  </xdr:twoCellAnchor>
  <xdr:twoCellAnchor>
    <xdr:from>
      <xdr:col>4</xdr:col>
      <xdr:colOff>28576</xdr:colOff>
      <xdr:row>39</xdr:row>
      <xdr:rowOff>3370</xdr:rowOff>
    </xdr:from>
    <xdr:to>
      <xdr:col>4</xdr:col>
      <xdr:colOff>1467972</xdr:colOff>
      <xdr:row>44</xdr:row>
      <xdr:rowOff>123273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399370" y="7455282"/>
          <a:ext cx="1439396" cy="1072403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R-CG</a:t>
          </a:r>
        </a:p>
      </xdr:txBody>
    </xdr:sp>
    <xdr:clientData/>
  </xdr:twoCellAnchor>
  <xdr:twoCellAnchor>
    <xdr:from>
      <xdr:col>0</xdr:col>
      <xdr:colOff>1771650</xdr:colOff>
      <xdr:row>35</xdr:row>
      <xdr:rowOff>174811</xdr:rowOff>
    </xdr:from>
    <xdr:to>
      <xdr:col>2</xdr:col>
      <xdr:colOff>316287</xdr:colOff>
      <xdr:row>41</xdr:row>
      <xdr:rowOff>162585</xdr:rowOff>
    </xdr:to>
    <xdr:cxnSp macro="">
      <xdr:nvCxnSpPr>
        <xdr:cNvPr id="20" name="Conector: Angulad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>
          <a:stCxn id="4" idx="3"/>
          <a:endCxn id="10" idx="1"/>
        </xdr:cNvCxnSpPr>
      </xdr:nvCxnSpPr>
      <xdr:spPr>
        <a:xfrm>
          <a:off x="1771650" y="6864723"/>
          <a:ext cx="3284725" cy="1130774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1760444</xdr:colOff>
      <xdr:row>39</xdr:row>
      <xdr:rowOff>161365</xdr:rowOff>
    </xdr:from>
    <xdr:to>
      <xdr:col>2</xdr:col>
      <xdr:colOff>316287</xdr:colOff>
      <xdr:row>41</xdr:row>
      <xdr:rowOff>162585</xdr:rowOff>
    </xdr:to>
    <xdr:cxnSp macro="">
      <xdr:nvCxnSpPr>
        <xdr:cNvPr id="29" name="Conector: Angulad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stCxn id="6" idx="3"/>
          <a:endCxn id="10" idx="1"/>
        </xdr:cNvCxnSpPr>
      </xdr:nvCxnSpPr>
      <xdr:spPr>
        <a:xfrm>
          <a:off x="1760444" y="7613277"/>
          <a:ext cx="3295931" cy="382220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1749238</xdr:colOff>
      <xdr:row>41</xdr:row>
      <xdr:rowOff>162585</xdr:rowOff>
    </xdr:from>
    <xdr:to>
      <xdr:col>2</xdr:col>
      <xdr:colOff>316287</xdr:colOff>
      <xdr:row>43</xdr:row>
      <xdr:rowOff>105336</xdr:rowOff>
    </xdr:to>
    <xdr:cxnSp macro="">
      <xdr:nvCxnSpPr>
        <xdr:cNvPr id="32" name="Conector: Angulado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stCxn id="7" idx="3"/>
          <a:endCxn id="10" idx="1"/>
        </xdr:cNvCxnSpPr>
      </xdr:nvCxnSpPr>
      <xdr:spPr>
        <a:xfrm flipV="1">
          <a:off x="1749238" y="7995497"/>
          <a:ext cx="3307137" cy="323751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1792662</xdr:colOff>
      <xdr:row>41</xdr:row>
      <xdr:rowOff>158572</xdr:rowOff>
    </xdr:from>
    <xdr:to>
      <xdr:col>4</xdr:col>
      <xdr:colOff>28576</xdr:colOff>
      <xdr:row>41</xdr:row>
      <xdr:rowOff>162585</xdr:rowOff>
    </xdr:to>
    <xdr:cxnSp macro="">
      <xdr:nvCxnSpPr>
        <xdr:cNvPr id="53" name="Conector: Angulado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>
          <a:stCxn id="10" idx="3"/>
          <a:endCxn id="12" idx="1"/>
        </xdr:cNvCxnSpPr>
      </xdr:nvCxnSpPr>
      <xdr:spPr>
        <a:xfrm flipV="1">
          <a:off x="6532750" y="7991484"/>
          <a:ext cx="1866620" cy="4013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284069</xdr:colOff>
      <xdr:row>45</xdr:row>
      <xdr:rowOff>177054</xdr:rowOff>
    </xdr:from>
    <xdr:to>
      <xdr:col>0</xdr:col>
      <xdr:colOff>1760444</xdr:colOff>
      <xdr:row>48</xdr:row>
      <xdr:rowOff>112059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76057C01-8D96-4386-B4A5-A82028D9633B}"/>
            </a:ext>
          </a:extLst>
        </xdr:cNvPr>
        <xdr:cNvSpPr/>
      </xdr:nvSpPr>
      <xdr:spPr>
        <a:xfrm>
          <a:off x="284069" y="8771966"/>
          <a:ext cx="1476375" cy="50650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pt-BR" sz="1100" b="1">
              <a:solidFill>
                <a:schemeClr val="tx1"/>
              </a:solidFill>
              <a:latin typeface="+mn-lt"/>
              <a:ea typeface="+mn-ea"/>
              <a:cs typeface="+mn-cs"/>
            </a:rPr>
            <a:t>I-Receitas</a:t>
          </a:r>
          <a:r>
            <a:rPr lang="pt-BR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Operacionais 2020</a:t>
          </a:r>
          <a:endParaRPr lang="pt-BR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1760444</xdr:colOff>
      <xdr:row>41</xdr:row>
      <xdr:rowOff>162585</xdr:rowOff>
    </xdr:from>
    <xdr:to>
      <xdr:col>2</xdr:col>
      <xdr:colOff>316287</xdr:colOff>
      <xdr:row>47</xdr:row>
      <xdr:rowOff>49307</xdr:rowOff>
    </xdr:to>
    <xdr:cxnSp macro="">
      <xdr:nvCxnSpPr>
        <xdr:cNvPr id="13" name="Conector: Angulado 12">
          <a:extLst>
            <a:ext uri="{FF2B5EF4-FFF2-40B4-BE49-F238E27FC236}">
              <a16:creationId xmlns:a16="http://schemas.microsoft.com/office/drawing/2014/main" id="{21A1D823-9469-4A67-82E5-F45B568163E6}"/>
            </a:ext>
          </a:extLst>
        </xdr:cNvPr>
        <xdr:cNvCxnSpPr>
          <a:stCxn id="11" idx="3"/>
          <a:endCxn id="10" idx="1"/>
        </xdr:cNvCxnSpPr>
      </xdr:nvCxnSpPr>
      <xdr:spPr>
        <a:xfrm flipV="1">
          <a:off x="1760444" y="7995497"/>
          <a:ext cx="3295931" cy="1029722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352425</xdr:colOff>
      <xdr:row>29</xdr:row>
      <xdr:rowOff>7620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229225" cy="55321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523240</xdr:colOff>
      <xdr:row>30</xdr:row>
      <xdr:rowOff>90805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40" cy="58058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523240</xdr:colOff>
      <xdr:row>30</xdr:row>
      <xdr:rowOff>90805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40" cy="58058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608533</xdr:colOff>
      <xdr:row>27</xdr:row>
      <xdr:rowOff>180309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533333" cy="53238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14</xdr:col>
      <xdr:colOff>57150</xdr:colOff>
      <xdr:row>49</xdr:row>
      <xdr:rowOff>66190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524500"/>
          <a:ext cx="8591550" cy="3876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f02c203e30d0697/LRM/Trabalho/Agepar/1-Servi&#231;os%20Regulados/2-Saneamento/6-2a%20RTP/Docs/Material%201%20RTP/Planilhas/Anexo_4_P0_2017_256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edido_Info"/>
      <sheetName val="Dados_Entrada"/>
      <sheetName val="P0_Sanepar"/>
      <sheetName val="Fator X"/>
      <sheetName val="Tarifa_Media 2016"/>
      <sheetName val="Resultados"/>
      <sheetName val="Mapa"/>
    </sheetNames>
    <sheetDataSet>
      <sheetData sheetId="0">
        <row r="20">
          <cell r="D20">
            <v>2020</v>
          </cell>
        </row>
      </sheetData>
      <sheetData sheetId="1"/>
      <sheetData sheetId="2"/>
      <sheetData sheetId="3">
        <row r="5">
          <cell r="B5">
            <v>3.9038925776633917</v>
          </cell>
        </row>
      </sheetData>
      <sheetData sheetId="4">
        <row r="46">
          <cell r="B46">
            <v>7.6825215906122313E-3</v>
          </cell>
        </row>
      </sheetData>
      <sheetData sheetId="5"/>
      <sheetData sheetId="6"/>
      <sheetData sheetId="7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z-filemanager.s3.amazonaws.com/5c749c91-d3a7-4903-b609-7ead65f1d1e8/relatorios-anuais/e6b05f2e59c0c365438c52494be6973957b178d23b79395439e11df92ba05db3/relatorio_de_administracao_e_de_sustentabilidade_2017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z-filemanager.s3.amazonaws.com/5c749c91-d3a7-4903-b609-7ead65f1d1e8/relatorios-anuais/6fc4e487493f1bd0353cdc03e803efb796c2aea2092b4e877aa91cc4eca076f4/relatorio_de_administracao_2019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z-filemanager.s3.amazonaws.com/5c749c91-d3a7-4903-b609-7ead65f1d1e8/relatorios-anuais/6fc4e487493f1bd0353cdc03e803efb796c2aea2092b4e877aa91cc4eca076f4/relatorio_de_administracao_2019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zoomScale="85" zoomScaleNormal="85" workbookViewId="0">
      <selection activeCell="A14" sqref="A14"/>
    </sheetView>
  </sheetViews>
  <sheetFormatPr defaultRowHeight="15" x14ac:dyDescent="0.25"/>
  <cols>
    <col min="1" max="1" width="41.85546875" style="2" bestFit="1" customWidth="1"/>
    <col min="2" max="2" width="29.28515625" style="2" customWidth="1"/>
    <col min="3" max="3" width="30.28515625" style="2" customWidth="1"/>
    <col min="4" max="4" width="24.140625" style="2" customWidth="1"/>
    <col min="5" max="5" width="23.5703125" style="2" customWidth="1"/>
    <col min="6" max="16384" width="9.140625" style="2"/>
  </cols>
  <sheetData>
    <row r="1" spans="1:5" x14ac:dyDescent="0.25">
      <c r="A1" s="1" t="s">
        <v>7</v>
      </c>
    </row>
    <row r="2" spans="1:5" x14ac:dyDescent="0.25">
      <c r="A2" s="85" t="s">
        <v>57</v>
      </c>
      <c r="B2" s="86"/>
      <c r="C2" s="86"/>
      <c r="D2" s="86"/>
      <c r="E2" s="87"/>
    </row>
    <row r="3" spans="1:5" x14ac:dyDescent="0.25">
      <c r="A3" s="88"/>
      <c r="B3" s="89"/>
      <c r="C3" s="89"/>
      <c r="D3" s="89"/>
      <c r="E3" s="90"/>
    </row>
    <row r="4" spans="1:5" x14ac:dyDescent="0.25">
      <c r="A4" s="88"/>
      <c r="B4" s="89"/>
      <c r="C4" s="89"/>
      <c r="D4" s="89"/>
      <c r="E4" s="90"/>
    </row>
    <row r="5" spans="1:5" x14ac:dyDescent="0.25">
      <c r="A5" s="88"/>
      <c r="B5" s="89"/>
      <c r="C5" s="89"/>
      <c r="D5" s="89"/>
      <c r="E5" s="90"/>
    </row>
    <row r="6" spans="1:5" x14ac:dyDescent="0.25">
      <c r="A6" s="88"/>
      <c r="B6" s="89"/>
      <c r="C6" s="89"/>
      <c r="D6" s="89"/>
      <c r="E6" s="90"/>
    </row>
    <row r="7" spans="1:5" x14ac:dyDescent="0.25">
      <c r="A7" s="88"/>
      <c r="B7" s="89"/>
      <c r="C7" s="89"/>
      <c r="D7" s="89"/>
      <c r="E7" s="90"/>
    </row>
    <row r="8" spans="1:5" x14ac:dyDescent="0.25">
      <c r="A8" s="88"/>
      <c r="B8" s="89"/>
      <c r="C8" s="89"/>
      <c r="D8" s="89"/>
      <c r="E8" s="90"/>
    </row>
    <row r="9" spans="1:5" x14ac:dyDescent="0.25">
      <c r="A9" s="88"/>
      <c r="B9" s="89"/>
      <c r="C9" s="89"/>
      <c r="D9" s="89"/>
      <c r="E9" s="90"/>
    </row>
    <row r="10" spans="1:5" x14ac:dyDescent="0.25">
      <c r="A10" s="88"/>
      <c r="B10" s="89"/>
      <c r="C10" s="89"/>
      <c r="D10" s="89"/>
      <c r="E10" s="90"/>
    </row>
    <row r="11" spans="1:5" x14ac:dyDescent="0.25">
      <c r="A11" s="88"/>
      <c r="B11" s="89"/>
      <c r="C11" s="89"/>
      <c r="D11" s="89"/>
      <c r="E11" s="90"/>
    </row>
    <row r="12" spans="1:5" x14ac:dyDescent="0.25">
      <c r="A12" s="88"/>
      <c r="B12" s="89"/>
      <c r="C12" s="89"/>
      <c r="D12" s="89"/>
      <c r="E12" s="90"/>
    </row>
    <row r="13" spans="1:5" x14ac:dyDescent="0.25">
      <c r="A13" s="91"/>
      <c r="B13" s="92"/>
      <c r="C13" s="92"/>
      <c r="D13" s="92"/>
      <c r="E13" s="93"/>
    </row>
    <row r="15" spans="1:5" x14ac:dyDescent="0.25">
      <c r="A15" s="1" t="s">
        <v>8</v>
      </c>
    </row>
    <row r="16" spans="1:5" x14ac:dyDescent="0.25">
      <c r="A16" s="94" t="s">
        <v>2</v>
      </c>
      <c r="B16" s="95"/>
      <c r="C16" s="95"/>
      <c r="D16" s="95"/>
      <c r="E16" s="96"/>
    </row>
    <row r="17" spans="1:5" x14ac:dyDescent="0.25">
      <c r="A17" s="3"/>
      <c r="B17" s="4"/>
      <c r="C17" s="4"/>
      <c r="D17" s="4"/>
      <c r="E17" s="5"/>
    </row>
    <row r="18" spans="1:5" ht="16.5" customHeight="1" x14ac:dyDescent="0.25">
      <c r="A18" s="88" t="s">
        <v>3</v>
      </c>
      <c r="B18" s="89"/>
      <c r="C18" s="89"/>
      <c r="D18" s="89"/>
      <c r="E18" s="90"/>
    </row>
    <row r="19" spans="1:5" x14ac:dyDescent="0.25">
      <c r="A19" s="88"/>
      <c r="B19" s="89"/>
      <c r="C19" s="89"/>
      <c r="D19" s="89"/>
      <c r="E19" s="90"/>
    </row>
    <row r="20" spans="1:5" x14ac:dyDescent="0.25">
      <c r="A20" s="6"/>
      <c r="B20" s="7"/>
      <c r="C20" s="7"/>
      <c r="D20" s="7"/>
      <c r="E20" s="8"/>
    </row>
    <row r="21" spans="1:5" x14ac:dyDescent="0.25">
      <c r="A21" s="97" t="s">
        <v>0</v>
      </c>
      <c r="B21" s="81"/>
      <c r="C21" s="81"/>
      <c r="D21" s="81"/>
      <c r="E21" s="82"/>
    </row>
    <row r="23" spans="1:5" x14ac:dyDescent="0.25">
      <c r="A23" s="1" t="s">
        <v>9</v>
      </c>
    </row>
    <row r="24" spans="1:5" x14ac:dyDescent="0.25">
      <c r="A24" s="9" t="s">
        <v>1</v>
      </c>
      <c r="B24" s="101" t="s">
        <v>10</v>
      </c>
      <c r="C24" s="102"/>
      <c r="D24" s="102"/>
      <c r="E24" s="103"/>
    </row>
    <row r="25" spans="1:5" x14ac:dyDescent="0.25">
      <c r="A25" s="25" t="s">
        <v>42</v>
      </c>
      <c r="B25" s="98" t="s">
        <v>46</v>
      </c>
      <c r="C25" s="99"/>
      <c r="D25" s="99"/>
      <c r="E25" s="100"/>
    </row>
    <row r="26" spans="1:5" x14ac:dyDescent="0.25">
      <c r="A26" s="25" t="s">
        <v>44</v>
      </c>
      <c r="B26" s="83" t="s">
        <v>47</v>
      </c>
      <c r="C26" s="81"/>
      <c r="D26" s="81"/>
      <c r="E26" s="82"/>
    </row>
    <row r="27" spans="1:5" x14ac:dyDescent="0.25">
      <c r="A27" s="78" t="s">
        <v>43</v>
      </c>
      <c r="B27" s="83" t="s">
        <v>47</v>
      </c>
      <c r="C27" s="81"/>
      <c r="D27" s="81"/>
      <c r="E27" s="82"/>
    </row>
    <row r="28" spans="1:5" x14ac:dyDescent="0.25">
      <c r="A28" s="78" t="s">
        <v>55</v>
      </c>
      <c r="B28" s="83" t="s">
        <v>56</v>
      </c>
      <c r="C28" s="81"/>
      <c r="D28" s="81"/>
      <c r="E28" s="82"/>
    </row>
    <row r="29" spans="1:5" x14ac:dyDescent="0.25">
      <c r="A29" s="79" t="s">
        <v>49</v>
      </c>
      <c r="B29" s="83" t="s">
        <v>48</v>
      </c>
      <c r="C29" s="80"/>
      <c r="D29" s="80"/>
      <c r="E29" s="84"/>
    </row>
    <row r="30" spans="1:5" x14ac:dyDescent="0.25">
      <c r="A30" s="26" t="s">
        <v>54</v>
      </c>
      <c r="B30" s="80" t="s">
        <v>35</v>
      </c>
      <c r="C30" s="81"/>
      <c r="D30" s="81"/>
      <c r="E30" s="82"/>
    </row>
    <row r="32" spans="1:5" x14ac:dyDescent="0.25">
      <c r="A32" s="1" t="s">
        <v>11</v>
      </c>
    </row>
    <row r="33" spans="1:5" x14ac:dyDescent="0.25">
      <c r="A33" s="10"/>
      <c r="B33" s="11"/>
      <c r="C33" s="11"/>
      <c r="D33" s="11"/>
      <c r="E33" s="12"/>
    </row>
    <row r="34" spans="1:5" x14ac:dyDescent="0.25">
      <c r="A34" s="13" t="s">
        <v>4</v>
      </c>
      <c r="B34" s="14"/>
      <c r="C34" s="15" t="s">
        <v>5</v>
      </c>
      <c r="D34" s="14"/>
      <c r="E34" s="16" t="s">
        <v>6</v>
      </c>
    </row>
    <row r="35" spans="1:5" x14ac:dyDescent="0.25">
      <c r="A35" s="17"/>
      <c r="B35" s="14"/>
      <c r="C35" s="14"/>
      <c r="D35" s="14"/>
      <c r="E35" s="18"/>
    </row>
    <row r="36" spans="1:5" x14ac:dyDescent="0.25">
      <c r="A36" s="17"/>
      <c r="B36" s="14"/>
      <c r="C36" s="14"/>
      <c r="D36" s="14"/>
      <c r="E36" s="19"/>
    </row>
    <row r="37" spans="1:5" x14ac:dyDescent="0.25">
      <c r="A37" s="17"/>
      <c r="B37" s="14"/>
      <c r="C37" s="14"/>
      <c r="D37" s="14"/>
      <c r="E37" s="19"/>
    </row>
    <row r="38" spans="1:5" x14ac:dyDescent="0.25">
      <c r="A38" s="17"/>
      <c r="B38" s="14"/>
      <c r="C38" s="14"/>
      <c r="D38" s="14"/>
      <c r="E38" s="18"/>
    </row>
    <row r="39" spans="1:5" x14ac:dyDescent="0.25">
      <c r="A39" s="17"/>
      <c r="B39" s="14"/>
      <c r="C39" s="14"/>
      <c r="D39" s="14"/>
      <c r="E39" s="19"/>
    </row>
    <row r="40" spans="1:5" x14ac:dyDescent="0.25">
      <c r="A40" s="17"/>
      <c r="B40" s="14"/>
      <c r="C40" s="14"/>
      <c r="D40" s="14"/>
      <c r="E40" s="19"/>
    </row>
    <row r="41" spans="1:5" x14ac:dyDescent="0.25">
      <c r="A41" s="17"/>
      <c r="B41" s="14"/>
      <c r="C41" s="14"/>
      <c r="D41" s="14"/>
      <c r="E41" s="19"/>
    </row>
    <row r="42" spans="1:5" x14ac:dyDescent="0.25">
      <c r="A42" s="17"/>
      <c r="B42" s="14"/>
      <c r="C42" s="14"/>
      <c r="D42" s="14"/>
      <c r="E42" s="19"/>
    </row>
    <row r="43" spans="1:5" x14ac:dyDescent="0.25">
      <c r="A43" s="17"/>
      <c r="B43" s="14"/>
      <c r="C43" s="14"/>
      <c r="D43" s="14"/>
      <c r="E43" s="19"/>
    </row>
    <row r="44" spans="1:5" x14ac:dyDescent="0.25">
      <c r="A44" s="17"/>
      <c r="B44" s="14"/>
      <c r="C44" s="14"/>
      <c r="D44" s="14"/>
      <c r="E44" s="19"/>
    </row>
    <row r="45" spans="1:5" x14ac:dyDescent="0.25">
      <c r="A45" s="17"/>
      <c r="B45" s="14"/>
      <c r="C45" s="14"/>
      <c r="D45" s="14"/>
      <c r="E45" s="19"/>
    </row>
    <row r="46" spans="1:5" x14ac:dyDescent="0.25">
      <c r="A46" s="17"/>
      <c r="B46" s="14"/>
      <c r="C46" s="14"/>
      <c r="D46" s="14"/>
      <c r="E46" s="19"/>
    </row>
    <row r="47" spans="1:5" x14ac:dyDescent="0.25">
      <c r="A47" s="17"/>
      <c r="B47" s="14"/>
      <c r="C47" s="14"/>
      <c r="D47" s="14"/>
      <c r="E47" s="19"/>
    </row>
    <row r="48" spans="1:5" x14ac:dyDescent="0.25">
      <c r="A48" s="17"/>
      <c r="B48" s="14"/>
      <c r="C48" s="14"/>
      <c r="D48" s="14"/>
      <c r="E48" s="19"/>
    </row>
    <row r="49" spans="1:5" x14ac:dyDescent="0.25">
      <c r="A49" s="17"/>
      <c r="B49" s="14"/>
      <c r="C49" s="14"/>
      <c r="D49" s="14"/>
      <c r="E49" s="19"/>
    </row>
    <row r="50" spans="1:5" x14ac:dyDescent="0.25">
      <c r="A50" s="17"/>
      <c r="B50" s="14"/>
      <c r="C50" s="14"/>
      <c r="D50" s="14"/>
      <c r="E50" s="19"/>
    </row>
    <row r="51" spans="1:5" x14ac:dyDescent="0.25">
      <c r="A51" s="17"/>
      <c r="B51" s="14"/>
      <c r="C51" s="14"/>
      <c r="D51" s="14"/>
      <c r="E51" s="19"/>
    </row>
    <row r="52" spans="1:5" x14ac:dyDescent="0.25">
      <c r="A52" s="20"/>
      <c r="B52" s="21"/>
      <c r="C52" s="21"/>
      <c r="D52" s="21"/>
      <c r="E52" s="22"/>
    </row>
  </sheetData>
  <mergeCells count="11">
    <mergeCell ref="B30:E30"/>
    <mergeCell ref="B27:E27"/>
    <mergeCell ref="B26:E26"/>
    <mergeCell ref="B29:E29"/>
    <mergeCell ref="A2:E13"/>
    <mergeCell ref="A16:E16"/>
    <mergeCell ref="A21:E21"/>
    <mergeCell ref="A18:E19"/>
    <mergeCell ref="B25:E25"/>
    <mergeCell ref="B24:E24"/>
    <mergeCell ref="B28:E2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0:I32"/>
  <sheetViews>
    <sheetView workbookViewId="0">
      <selection activeCell="Q26" sqref="Q26"/>
    </sheetView>
  </sheetViews>
  <sheetFormatPr defaultRowHeight="15" x14ac:dyDescent="0.25"/>
  <cols>
    <col min="1" max="16384" width="9.140625" style="2"/>
  </cols>
  <sheetData>
    <row r="30" spans="1:9" ht="7.5" customHeight="1" x14ac:dyDescent="0.25"/>
    <row r="31" spans="1:9" ht="15" customHeight="1" x14ac:dyDescent="0.25">
      <c r="A31" s="104" t="s">
        <v>38</v>
      </c>
      <c r="B31" s="105"/>
      <c r="C31" s="105"/>
      <c r="D31" s="105"/>
      <c r="E31" s="105"/>
      <c r="F31" s="105"/>
      <c r="G31" s="105"/>
      <c r="H31" s="105"/>
      <c r="I31" s="105"/>
    </row>
    <row r="32" spans="1:9" x14ac:dyDescent="0.25">
      <c r="A32" s="28" t="s">
        <v>37</v>
      </c>
    </row>
  </sheetData>
  <mergeCells count="1">
    <mergeCell ref="A31:I31"/>
  </mergeCells>
  <hyperlinks>
    <hyperlink ref="A32" r:id="rId1" xr:uid="{00000000-0004-0000-0100-000000000000}"/>
  </hyperlinks>
  <pageMargins left="0.511811024" right="0.511811024" top="0.78740157499999996" bottom="0.78740157499999996" header="0.31496062000000002" footer="0.31496062000000002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2:I33"/>
  <sheetViews>
    <sheetView zoomScaleNormal="100" workbookViewId="0">
      <selection activeCell="J25" sqref="J25"/>
    </sheetView>
  </sheetViews>
  <sheetFormatPr defaultRowHeight="15" x14ac:dyDescent="0.25"/>
  <cols>
    <col min="1" max="16384" width="9.140625" style="2"/>
  </cols>
  <sheetData>
    <row r="32" spans="1:9" ht="15" customHeight="1" x14ac:dyDescent="0.25">
      <c r="A32" s="106" t="s">
        <v>39</v>
      </c>
      <c r="B32" s="107"/>
      <c r="C32" s="107"/>
      <c r="D32" s="107"/>
      <c r="E32" s="107"/>
      <c r="F32" s="107"/>
      <c r="G32" s="107"/>
      <c r="H32" s="107"/>
      <c r="I32" s="107"/>
    </row>
    <row r="33" spans="1:1" x14ac:dyDescent="0.25">
      <c r="A33" s="28" t="s">
        <v>40</v>
      </c>
    </row>
  </sheetData>
  <mergeCells count="1">
    <mergeCell ref="A32:I32"/>
  </mergeCells>
  <hyperlinks>
    <hyperlink ref="A33" r:id="rId1" xr:uid="{00000000-0004-0000-0200-000000000000}"/>
  </hyperlinks>
  <pageMargins left="0.511811024" right="0.511811024" top="0.78740157499999996" bottom="0.78740157499999996" header="0.31496062000000002" footer="0.31496062000000002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2:I33"/>
  <sheetViews>
    <sheetView workbookViewId="0">
      <selection activeCell="L23" sqref="L23"/>
    </sheetView>
  </sheetViews>
  <sheetFormatPr defaultRowHeight="15" x14ac:dyDescent="0.25"/>
  <cols>
    <col min="1" max="16384" width="9.140625" style="27"/>
  </cols>
  <sheetData>
    <row r="32" spans="1:9" ht="15" customHeight="1" x14ac:dyDescent="0.25">
      <c r="A32" s="106" t="s">
        <v>39</v>
      </c>
      <c r="B32" s="107"/>
      <c r="C32" s="107"/>
      <c r="D32" s="107"/>
      <c r="E32" s="107"/>
      <c r="F32" s="107"/>
      <c r="G32" s="107"/>
      <c r="H32" s="107"/>
      <c r="I32" s="107"/>
    </row>
    <row r="33" spans="1:9" x14ac:dyDescent="0.25">
      <c r="A33" s="28" t="s">
        <v>40</v>
      </c>
      <c r="B33" s="2"/>
      <c r="C33" s="2"/>
      <c r="D33" s="2"/>
      <c r="E33" s="2"/>
      <c r="F33" s="2"/>
      <c r="G33" s="2"/>
      <c r="H33" s="2"/>
      <c r="I33" s="2"/>
    </row>
  </sheetData>
  <mergeCells count="1">
    <mergeCell ref="A32:I32"/>
  </mergeCells>
  <hyperlinks>
    <hyperlink ref="A33" r:id="rId1" xr:uid="{00000000-0004-0000-0300-000000000000}"/>
  </hyperlinks>
  <pageMargins left="0.511811024" right="0.511811024" top="0.78740157499999996" bottom="0.78740157499999996" header="0.31496062000000002" footer="0.31496062000000002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zoomScale="70" zoomScaleNormal="70" workbookViewId="0">
      <selection activeCell="Q10" sqref="Q10"/>
    </sheetView>
  </sheetViews>
  <sheetFormatPr defaultRowHeight="15" x14ac:dyDescent="0.25"/>
  <sheetData>
    <row r="1" spans="1:1" x14ac:dyDescent="0.25">
      <c r="A1" t="s">
        <v>51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"/>
  <sheetViews>
    <sheetView workbookViewId="0">
      <selection activeCell="I13" sqref="I13"/>
    </sheetView>
  </sheetViews>
  <sheetFormatPr defaultRowHeight="15" x14ac:dyDescent="0.25"/>
  <cols>
    <col min="1" max="1" width="28.85546875" style="27" bestFit="1" customWidth="1"/>
    <col min="2" max="4" width="16" style="27" bestFit="1" customWidth="1"/>
    <col min="5" max="5" width="16" style="27" customWidth="1"/>
    <col min="6" max="6" width="17.28515625" style="27" bestFit="1" customWidth="1"/>
    <col min="7" max="8" width="9.140625" style="27"/>
    <col min="9" max="9" width="10.7109375" style="27" bestFit="1" customWidth="1"/>
    <col min="10" max="16384" width="9.140625" style="27"/>
  </cols>
  <sheetData>
    <row r="1" spans="1:10" x14ac:dyDescent="0.25">
      <c r="A1" s="23" t="s">
        <v>50</v>
      </c>
    </row>
    <row r="2" spans="1:10" x14ac:dyDescent="0.25">
      <c r="A2" s="74" t="s">
        <v>10</v>
      </c>
      <c r="B2" s="74">
        <v>2017</v>
      </c>
      <c r="C2" s="74">
        <v>2018</v>
      </c>
      <c r="D2" s="74">
        <v>2019</v>
      </c>
      <c r="E2" s="74">
        <v>2020</v>
      </c>
      <c r="F2" s="74" t="s">
        <v>36</v>
      </c>
    </row>
    <row r="3" spans="1:10" x14ac:dyDescent="0.25">
      <c r="A3" s="49" t="s">
        <v>22</v>
      </c>
      <c r="B3" s="68">
        <v>606250000</v>
      </c>
      <c r="C3" s="68">
        <v>639054000</v>
      </c>
      <c r="D3" s="68">
        <v>809736000</v>
      </c>
      <c r="E3" s="68">
        <v>779404000</v>
      </c>
      <c r="F3" s="69">
        <f>SUM(B3:E3)</f>
        <v>2834444000</v>
      </c>
    </row>
    <row r="4" spans="1:10" x14ac:dyDescent="0.25">
      <c r="A4" s="49" t="s">
        <v>23</v>
      </c>
      <c r="B4" s="68">
        <v>36982000</v>
      </c>
      <c r="C4" s="68">
        <v>39120000</v>
      </c>
      <c r="D4" s="68">
        <v>46146000</v>
      </c>
      <c r="E4" s="68">
        <v>53857</v>
      </c>
      <c r="F4" s="69">
        <f>SUM(B4:E4)</f>
        <v>122301857</v>
      </c>
    </row>
    <row r="5" spans="1:10" x14ac:dyDescent="0.25">
      <c r="A5" s="49" t="s">
        <v>24</v>
      </c>
      <c r="B5" s="68">
        <f>-66941000+24098000</f>
        <v>-42843000</v>
      </c>
      <c r="C5" s="68">
        <f>-68133000+15396000</f>
        <v>-52737000</v>
      </c>
      <c r="D5" s="68">
        <f>-100770000+305000</f>
        <v>-100465000</v>
      </c>
      <c r="E5" s="68">
        <v>-65881000</v>
      </c>
      <c r="F5" s="69">
        <f t="shared" ref="F5:F8" si="0">SUM(B5:D5)</f>
        <v>-196045000</v>
      </c>
    </row>
    <row r="6" spans="1:10" x14ac:dyDescent="0.25">
      <c r="A6" s="49" t="s">
        <v>25</v>
      </c>
      <c r="B6" s="68">
        <v>-182655000</v>
      </c>
      <c r="C6" s="68">
        <v>-190742000</v>
      </c>
      <c r="D6" s="68">
        <v>-214445000</v>
      </c>
      <c r="E6" s="68">
        <v>-209428000</v>
      </c>
      <c r="F6" s="69">
        <f>SUM(B6:E6)</f>
        <v>-797270000</v>
      </c>
    </row>
    <row r="7" spans="1:10" x14ac:dyDescent="0.25">
      <c r="A7" s="49" t="s">
        <v>26</v>
      </c>
      <c r="B7" s="68">
        <v>-176720000</v>
      </c>
      <c r="C7" s="68">
        <v>-239343000</v>
      </c>
      <c r="D7" s="68">
        <v>-212875000</v>
      </c>
      <c r="E7" s="68">
        <v>268919</v>
      </c>
      <c r="F7" s="69">
        <f>SUM(B7:E7)</f>
        <v>-628669081</v>
      </c>
    </row>
    <row r="8" spans="1:10" x14ac:dyDescent="0.25">
      <c r="A8" s="75" t="s">
        <v>14</v>
      </c>
      <c r="B8" s="76">
        <f>SUM(B3:B7)</f>
        <v>241014000</v>
      </c>
      <c r="C8" s="76">
        <f>SUM(C3:C7)</f>
        <v>195352000</v>
      </c>
      <c r="D8" s="76">
        <f>SUM(D3:D7)</f>
        <v>328097000</v>
      </c>
      <c r="E8" s="76">
        <f>SUM(E3:E7)</f>
        <v>504417776</v>
      </c>
      <c r="F8" s="77">
        <f t="shared" si="0"/>
        <v>764463000</v>
      </c>
    </row>
    <row r="9" spans="1:10" ht="4.5" customHeight="1" x14ac:dyDescent="0.25"/>
    <row r="10" spans="1:10" ht="15" customHeight="1" x14ac:dyDescent="0.25">
      <c r="A10" s="108" t="s">
        <v>52</v>
      </c>
      <c r="B10" s="109"/>
      <c r="C10" s="109"/>
      <c r="D10" s="109"/>
      <c r="E10" s="109"/>
      <c r="F10" s="109"/>
      <c r="G10" s="70"/>
      <c r="H10" s="70"/>
      <c r="I10" s="70"/>
      <c r="J10" s="70"/>
    </row>
  </sheetData>
  <mergeCells count="1">
    <mergeCell ref="A10:F10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6"/>
  <sheetViews>
    <sheetView workbookViewId="0">
      <selection activeCell="H45" sqref="H45"/>
    </sheetView>
  </sheetViews>
  <sheetFormatPr defaultColWidth="11.28515625" defaultRowHeight="15" x14ac:dyDescent="0.25"/>
  <cols>
    <col min="1" max="1" width="27.42578125" style="27" customWidth="1"/>
    <col min="2" max="4" width="16" style="27" bestFit="1" customWidth="1"/>
    <col min="5" max="5" width="16" style="27" customWidth="1"/>
    <col min="6" max="6" width="17.28515625" style="27" bestFit="1" customWidth="1"/>
    <col min="7" max="7" width="14" style="27" bestFit="1" customWidth="1"/>
    <col min="8" max="16384" width="11.28515625" style="27"/>
  </cols>
  <sheetData>
    <row r="1" spans="1:8" x14ac:dyDescent="0.25">
      <c r="A1" s="23" t="s">
        <v>45</v>
      </c>
      <c r="B1" s="24"/>
      <c r="C1" s="24"/>
      <c r="D1" s="24"/>
      <c r="E1" s="24"/>
      <c r="F1" s="24"/>
    </row>
    <row r="2" spans="1:8" ht="15.75" thickBot="1" x14ac:dyDescent="0.3">
      <c r="A2" s="71" t="s">
        <v>10</v>
      </c>
      <c r="B2" s="71">
        <v>2017</v>
      </c>
      <c r="C2" s="71">
        <v>2018</v>
      </c>
      <c r="D2" s="71">
        <v>2019</v>
      </c>
      <c r="E2" s="71">
        <v>2020</v>
      </c>
      <c r="F2" s="71" t="s">
        <v>13</v>
      </c>
    </row>
    <row r="3" spans="1:8" ht="16.5" x14ac:dyDescent="0.25">
      <c r="A3" s="29" t="s">
        <v>14</v>
      </c>
      <c r="B3" s="30">
        <f>'A-Calc. Cap Giro'!B8</f>
        <v>241014000</v>
      </c>
      <c r="C3" s="30">
        <f>'A-Calc. Cap Giro'!C8</f>
        <v>195352000</v>
      </c>
      <c r="D3" s="30">
        <f>'A-Calc. Cap Giro'!D8</f>
        <v>328097000</v>
      </c>
      <c r="E3" s="30">
        <f>'A-Calc. Cap Giro'!E8</f>
        <v>504417776</v>
      </c>
      <c r="F3" s="30">
        <f>SUM(B3:E3)</f>
        <v>1268880776</v>
      </c>
    </row>
    <row r="4" spans="1:8" ht="16.5" x14ac:dyDescent="0.25">
      <c r="A4" s="31" t="s">
        <v>15</v>
      </c>
      <c r="B4" s="30">
        <f>SUM(B5:B6)</f>
        <v>4166955000</v>
      </c>
      <c r="C4" s="30">
        <f>SUM(C5:C6)</f>
        <v>4479581000</v>
      </c>
      <c r="D4" s="30">
        <f>SUM(D5:D6)</f>
        <v>5078127000</v>
      </c>
      <c r="E4" s="30">
        <f>SUM(E5:E6)</f>
        <v>5160730000</v>
      </c>
      <c r="F4" s="30">
        <f t="shared" ref="F4:F6" si="0">SUM(B4:E4)</f>
        <v>18885393000</v>
      </c>
      <c r="G4" s="32"/>
    </row>
    <row r="5" spans="1:8" x14ac:dyDescent="0.25">
      <c r="A5" s="33" t="s">
        <v>16</v>
      </c>
      <c r="B5" s="30">
        <f>B11</f>
        <v>3984154000</v>
      </c>
      <c r="C5" s="30">
        <f>C11</f>
        <v>4289869000</v>
      </c>
      <c r="D5" s="30">
        <f>D11</f>
        <v>4880563000</v>
      </c>
      <c r="E5" s="30">
        <f>E11</f>
        <v>4980102000</v>
      </c>
      <c r="F5" s="30">
        <f t="shared" si="0"/>
        <v>18134688000</v>
      </c>
      <c r="G5" s="34"/>
    </row>
    <row r="6" spans="1:8" ht="15.75" thickBot="1" x14ac:dyDescent="0.3">
      <c r="A6" s="35" t="s">
        <v>12</v>
      </c>
      <c r="B6" s="30">
        <v>182801000</v>
      </c>
      <c r="C6" s="30">
        <v>189712000</v>
      </c>
      <c r="D6" s="30">
        <v>197564000</v>
      </c>
      <c r="E6" s="30">
        <v>180628000</v>
      </c>
      <c r="F6" s="30">
        <f t="shared" si="0"/>
        <v>750705000</v>
      </c>
      <c r="H6" s="32"/>
    </row>
    <row r="7" spans="1:8" ht="15.75" thickBot="1" x14ac:dyDescent="0.3">
      <c r="A7" s="36" t="s">
        <v>18</v>
      </c>
      <c r="B7" s="37">
        <f>B3/B4</f>
        <v>5.7839357516459862E-2</v>
      </c>
      <c r="C7" s="38">
        <f>C3/C4</f>
        <v>4.3609435793213698E-2</v>
      </c>
      <c r="D7" s="38">
        <f>D3/D4</f>
        <v>6.4609845322891685E-2</v>
      </c>
      <c r="E7" s="38">
        <f>E3/E4</f>
        <v>9.7741555167582886E-2</v>
      </c>
      <c r="F7" s="39">
        <f>F3/F4</f>
        <v>6.7188476088371585E-2</v>
      </c>
    </row>
    <row r="8" spans="1:8" ht="6" customHeight="1" x14ac:dyDescent="0.25">
      <c r="G8" s="40"/>
    </row>
    <row r="9" spans="1:8" x14ac:dyDescent="0.25">
      <c r="A9" s="41" t="s">
        <v>27</v>
      </c>
      <c r="B9" s="42">
        <v>2539747000</v>
      </c>
      <c r="C9" s="42">
        <v>2716898000</v>
      </c>
      <c r="D9" s="42">
        <v>3068658000</v>
      </c>
      <c r="E9" s="42">
        <v>3124101000</v>
      </c>
      <c r="F9" s="30">
        <f>SUM(B9:E9)</f>
        <v>11449404000</v>
      </c>
      <c r="G9" s="44"/>
    </row>
    <row r="10" spans="1:8" x14ac:dyDescent="0.25">
      <c r="A10" s="41" t="s">
        <v>28</v>
      </c>
      <c r="B10" s="42">
        <v>1444407000</v>
      </c>
      <c r="C10" s="42">
        <v>1572971000</v>
      </c>
      <c r="D10" s="42">
        <v>1811905000</v>
      </c>
      <c r="E10" s="42">
        <v>1856001000</v>
      </c>
      <c r="F10" s="30">
        <f>SUM(B10:E10)</f>
        <v>6685284000</v>
      </c>
      <c r="G10" s="44"/>
    </row>
    <row r="11" spans="1:8" x14ac:dyDescent="0.25">
      <c r="A11" s="41" t="s">
        <v>29</v>
      </c>
      <c r="B11" s="45">
        <v>3984154000</v>
      </c>
      <c r="C11" s="45">
        <v>4289869000</v>
      </c>
      <c r="D11" s="45">
        <v>4880563000</v>
      </c>
      <c r="E11" s="45">
        <f>SUM(E9:E10)</f>
        <v>4980102000</v>
      </c>
      <c r="F11" s="45">
        <f>SUM(B11:E11)</f>
        <v>18134688000</v>
      </c>
    </row>
    <row r="12" spans="1:8" ht="9.75" customHeight="1" x14ac:dyDescent="0.25"/>
    <row r="13" spans="1:8" x14ac:dyDescent="0.25">
      <c r="A13" s="46" t="s">
        <v>30</v>
      </c>
      <c r="B13" s="47">
        <f>B9/B11</f>
        <v>0.63746205593458483</v>
      </c>
      <c r="C13" s="47">
        <f>C9/C11</f>
        <v>0.63332889652341362</v>
      </c>
      <c r="D13" s="47">
        <f>D9/D11</f>
        <v>0.62875082239487534</v>
      </c>
      <c r="E13" s="47">
        <f>E9/E11</f>
        <v>0.62731666941761433</v>
      </c>
      <c r="F13" s="47">
        <f>AVERAGE(B13:E13)</f>
        <v>0.63171461106762206</v>
      </c>
    </row>
    <row r="14" spans="1:8" x14ac:dyDescent="0.25">
      <c r="A14" s="46" t="s">
        <v>31</v>
      </c>
      <c r="B14" s="47">
        <f>B10/B11</f>
        <v>0.36253794406541512</v>
      </c>
      <c r="C14" s="47">
        <f>C10/C11</f>
        <v>0.36667110347658632</v>
      </c>
      <c r="D14" s="47">
        <f>D10/D11</f>
        <v>0.37124917760512466</v>
      </c>
      <c r="E14" s="47">
        <f>E10/E11</f>
        <v>0.37268333058238567</v>
      </c>
      <c r="F14" s="47">
        <f>AVERAGE(B14:E14)</f>
        <v>0.36828538893237794</v>
      </c>
    </row>
    <row r="15" spans="1:8" ht="8.25" customHeight="1" x14ac:dyDescent="0.25">
      <c r="A15" s="48"/>
      <c r="B15" s="48"/>
      <c r="C15" s="48"/>
    </row>
    <row r="16" spans="1:8" ht="15.75" x14ac:dyDescent="0.25">
      <c r="A16" s="48"/>
      <c r="B16" s="48"/>
      <c r="C16" s="48"/>
      <c r="D16" s="72" t="s">
        <v>34</v>
      </c>
      <c r="E16" s="72"/>
      <c r="F16" s="73">
        <f>E5*F7</f>
        <v>334605464.14465153</v>
      </c>
    </row>
    <row r="17" spans="1:7" x14ac:dyDescent="0.25">
      <c r="A17" s="48"/>
      <c r="B17" s="48"/>
      <c r="C17" s="48"/>
      <c r="D17" s="49" t="s">
        <v>32</v>
      </c>
      <c r="E17" s="49"/>
      <c r="F17" s="50">
        <f>E13*F16</f>
        <v>209903585.33615777</v>
      </c>
    </row>
    <row r="18" spans="1:7" x14ac:dyDescent="0.25">
      <c r="A18" s="48"/>
      <c r="B18" s="48"/>
      <c r="C18" s="48"/>
      <c r="D18" s="49" t="s">
        <v>33</v>
      </c>
      <c r="E18" s="49"/>
      <c r="F18" s="50">
        <f>E14*F16</f>
        <v>124701878.80849376</v>
      </c>
    </row>
    <row r="19" spans="1:7" x14ac:dyDescent="0.25">
      <c r="A19" s="108" t="s">
        <v>41</v>
      </c>
      <c r="B19" s="109"/>
      <c r="C19" s="109"/>
      <c r="D19" s="109"/>
      <c r="E19" s="109"/>
      <c r="F19" s="109"/>
    </row>
    <row r="20" spans="1:7" hidden="1" x14ac:dyDescent="0.25">
      <c r="A20" s="48"/>
      <c r="B20" s="48" t="s">
        <v>21</v>
      </c>
      <c r="C20" s="48"/>
    </row>
    <row r="21" spans="1:7" hidden="1" x14ac:dyDescent="0.25">
      <c r="A21" s="48"/>
      <c r="B21" s="51">
        <f t="shared" ref="B21:D22" si="1">B2</f>
        <v>2017</v>
      </c>
      <c r="C21" s="51">
        <f t="shared" si="1"/>
        <v>2018</v>
      </c>
      <c r="D21" s="52">
        <f t="shared" si="1"/>
        <v>2019</v>
      </c>
      <c r="E21" s="52"/>
      <c r="F21" s="53" t="str">
        <f>F2</f>
        <v>Total</v>
      </c>
    </row>
    <row r="22" spans="1:7" hidden="1" x14ac:dyDescent="0.25">
      <c r="A22" s="54" t="str">
        <f>A3</f>
        <v>Cap. Giro Operacional</v>
      </c>
      <c r="B22" s="55">
        <f t="shared" si="1"/>
        <v>241014000</v>
      </c>
      <c r="C22" s="55">
        <f t="shared" si="1"/>
        <v>195352000</v>
      </c>
      <c r="D22" s="56">
        <f t="shared" si="1"/>
        <v>328097000</v>
      </c>
      <c r="E22" s="56"/>
      <c r="F22" s="57">
        <f>SUM(B22:D22)</f>
        <v>764463000</v>
      </c>
    </row>
    <row r="23" spans="1:7" hidden="1" x14ac:dyDescent="0.25">
      <c r="A23" s="54" t="str">
        <f>A4</f>
        <v>Receita Operacional</v>
      </c>
      <c r="B23" s="55">
        <f>SUM(B24:B25)</f>
        <v>4104837474.3299999</v>
      </c>
      <c r="C23" s="55">
        <f>SUM(C24:C25)</f>
        <v>4427282005.1599998</v>
      </c>
      <c r="D23" s="56">
        <f>SUM(D24:D25)</f>
        <v>5066997123.6000004</v>
      </c>
      <c r="E23" s="56"/>
      <c r="F23" s="57">
        <f>SUM(B23:D23)</f>
        <v>13599116603.09</v>
      </c>
      <c r="G23" s="32"/>
    </row>
    <row r="24" spans="1:7" hidden="1" x14ac:dyDescent="0.25">
      <c r="A24" s="58" t="str">
        <f>A5</f>
        <v>Receita A + E</v>
      </c>
      <c r="B24" s="59">
        <f>B5</f>
        <v>3984154000</v>
      </c>
      <c r="C24" s="59">
        <f>C5</f>
        <v>4289869000</v>
      </c>
      <c r="D24" s="60">
        <f>D5</f>
        <v>4880563000</v>
      </c>
      <c r="E24" s="60"/>
      <c r="F24" s="43">
        <f>SUM(B24:D24)</f>
        <v>13154586000</v>
      </c>
      <c r="G24" s="61"/>
    </row>
    <row r="25" spans="1:7" hidden="1" x14ac:dyDescent="0.25">
      <c r="A25" s="58" t="str">
        <f>A6</f>
        <v>Outras Receitas</v>
      </c>
      <c r="B25" s="59">
        <f>77868346.4+42815127.93</f>
        <v>120683474.33000001</v>
      </c>
      <c r="C25" s="59">
        <f>89147957.92+48265047.24</f>
        <v>137413005.16</v>
      </c>
      <c r="D25" s="60">
        <f>100477235.3+85956888.3</f>
        <v>186434123.59999999</v>
      </c>
      <c r="E25" s="60"/>
      <c r="F25" s="43">
        <f>SUM(B25:D25)</f>
        <v>444530603.09000003</v>
      </c>
      <c r="G25" s="62" t="s">
        <v>17</v>
      </c>
    </row>
    <row r="26" spans="1:7" ht="16.5" hidden="1" x14ac:dyDescent="0.25">
      <c r="A26" s="54" t="str">
        <f>A7</f>
        <v>Cap. Giro (%)</v>
      </c>
      <c r="B26" s="63">
        <f>B22/B23</f>
        <v>5.8714626707440785E-2</v>
      </c>
      <c r="C26" s="63">
        <f>C22/C23</f>
        <v>4.4124589256414458E-2</v>
      </c>
      <c r="D26" s="64">
        <f>D22/D23</f>
        <v>6.4751763617914515E-2</v>
      </c>
      <c r="E26" s="64"/>
      <c r="F26" s="65">
        <f>F22/F23</f>
        <v>5.6214166133872125E-2</v>
      </c>
      <c r="G26" s="66" t="e">
        <f>#REF!*F26</f>
        <v>#REF!</v>
      </c>
    </row>
    <row r="27" spans="1:7" hidden="1" x14ac:dyDescent="0.25">
      <c r="A27" s="48"/>
      <c r="B27" s="48"/>
      <c r="C27" s="48"/>
      <c r="G27" s="40"/>
    </row>
    <row r="28" spans="1:7" hidden="1" x14ac:dyDescent="0.25">
      <c r="A28" s="48"/>
      <c r="B28" s="51" t="e">
        <f>#REF!</f>
        <v>#REF!</v>
      </c>
      <c r="C28" s="51" t="e">
        <f>#REF!</f>
        <v>#REF!</v>
      </c>
      <c r="D28" s="52" t="e">
        <f>#REF!</f>
        <v>#REF!</v>
      </c>
      <c r="E28" s="52"/>
      <c r="F28" s="53" t="e">
        <f>#REF!</f>
        <v>#REF!</v>
      </c>
    </row>
    <row r="29" spans="1:7" hidden="1" x14ac:dyDescent="0.25">
      <c r="A29" s="67" t="str">
        <f t="shared" ref="A29:D31" si="2">A9</f>
        <v xml:space="preserve"> Receita Água</v>
      </c>
      <c r="B29" s="59">
        <f t="shared" si="2"/>
        <v>2539747000</v>
      </c>
      <c r="C29" s="59">
        <f t="shared" si="2"/>
        <v>2716898000</v>
      </c>
      <c r="D29" s="60">
        <f t="shared" si="2"/>
        <v>3068658000</v>
      </c>
      <c r="E29" s="60"/>
      <c r="F29" s="43">
        <f>SUM(B29:D29)</f>
        <v>8325303000</v>
      </c>
      <c r="G29" s="44"/>
    </row>
    <row r="30" spans="1:7" hidden="1" x14ac:dyDescent="0.25">
      <c r="A30" s="67" t="str">
        <f t="shared" si="2"/>
        <v>Receita Esgoto</v>
      </c>
      <c r="B30" s="59">
        <f t="shared" si="2"/>
        <v>1444407000</v>
      </c>
      <c r="C30" s="59">
        <f t="shared" si="2"/>
        <v>1572971000</v>
      </c>
      <c r="D30" s="60">
        <f t="shared" si="2"/>
        <v>1811905000</v>
      </c>
      <c r="E30" s="60"/>
      <c r="F30" s="43">
        <f>SUM(B30:D30)</f>
        <v>4829283000</v>
      </c>
      <c r="G30" s="44"/>
    </row>
    <row r="31" spans="1:7" hidden="1" x14ac:dyDescent="0.25">
      <c r="A31" s="67" t="str">
        <f t="shared" si="2"/>
        <v>Receita Total</v>
      </c>
      <c r="B31" s="59">
        <f t="shared" si="2"/>
        <v>3984154000</v>
      </c>
      <c r="C31" s="59">
        <f t="shared" si="2"/>
        <v>4289869000</v>
      </c>
      <c r="D31" s="60">
        <f t="shared" si="2"/>
        <v>4880563000</v>
      </c>
      <c r="E31" s="60"/>
      <c r="F31" s="43">
        <f>SUM(F29:F30)</f>
        <v>13154586000</v>
      </c>
    </row>
    <row r="32" spans="1:7" hidden="1" x14ac:dyDescent="0.25">
      <c r="A32" s="48"/>
      <c r="B32" s="48"/>
      <c r="C32" s="48"/>
    </row>
    <row r="33" spans="1:10" hidden="1" x14ac:dyDescent="0.25">
      <c r="A33" s="67" t="s">
        <v>19</v>
      </c>
      <c r="B33" s="48">
        <f t="shared" ref="B33:F34" si="3">B13</f>
        <v>0.63746205593458483</v>
      </c>
      <c r="C33" s="48">
        <f t="shared" si="3"/>
        <v>0.63332889652341362</v>
      </c>
      <c r="D33" s="27">
        <f t="shared" si="3"/>
        <v>0.62875082239487534</v>
      </c>
      <c r="F33" s="27">
        <f t="shared" si="3"/>
        <v>0.63171461106762206</v>
      </c>
      <c r="G33" s="32" t="e">
        <f>G26*#REF!</f>
        <v>#REF!</v>
      </c>
    </row>
    <row r="34" spans="1:10" hidden="1" x14ac:dyDescent="0.25">
      <c r="A34" s="67" t="s">
        <v>20</v>
      </c>
      <c r="B34" s="48">
        <f t="shared" si="3"/>
        <v>0.36253794406541512</v>
      </c>
      <c r="C34" s="48">
        <f t="shared" si="3"/>
        <v>0.36667110347658632</v>
      </c>
      <c r="D34" s="27">
        <f t="shared" si="3"/>
        <v>0.37124917760512466</v>
      </c>
      <c r="F34" s="27">
        <f t="shared" si="3"/>
        <v>0.36828538893237794</v>
      </c>
      <c r="G34" s="32" t="e">
        <f>G26*#REF!</f>
        <v>#REF!</v>
      </c>
    </row>
    <row r="35" spans="1:10" hidden="1" x14ac:dyDescent="0.25">
      <c r="A35" s="48"/>
      <c r="B35" s="48"/>
      <c r="C35" s="48"/>
    </row>
    <row r="36" spans="1:10" hidden="1" x14ac:dyDescent="0.25">
      <c r="A36" s="48"/>
      <c r="B36" s="48"/>
      <c r="C36" s="48"/>
    </row>
    <row r="37" spans="1:10" hidden="1" x14ac:dyDescent="0.25">
      <c r="A37" s="48"/>
      <c r="B37" s="48"/>
      <c r="C37" s="48"/>
    </row>
    <row r="38" spans="1:10" x14ac:dyDescent="0.25">
      <c r="A38" s="48"/>
      <c r="B38" s="48"/>
      <c r="C38" s="48"/>
    </row>
    <row r="39" spans="1:10" x14ac:dyDescent="0.25">
      <c r="A39" s="48"/>
      <c r="B39" s="48"/>
      <c r="C39" s="48"/>
    </row>
    <row r="46" spans="1:10" x14ac:dyDescent="0.25">
      <c r="J46" s="27" t="s">
        <v>53</v>
      </c>
    </row>
  </sheetData>
  <mergeCells count="1">
    <mergeCell ref="A19:F1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Mapa_Planilha</vt:lpstr>
      <vt:lpstr>I-Receitas Operacionais 2017</vt:lpstr>
      <vt:lpstr>I-Receitas Operacionais 2018</vt:lpstr>
      <vt:lpstr>I-Receitas Operacionais 2019</vt:lpstr>
      <vt:lpstr>I-Receitas Operacionais 2020</vt:lpstr>
      <vt:lpstr>A-Calc. Cap Giro</vt:lpstr>
      <vt:lpstr>R-CG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Lucilene Bezerra da Silva</dc:creator>
  <cp:lastModifiedBy>Luciano Ricardo Menegazzo</cp:lastModifiedBy>
  <dcterms:created xsi:type="dcterms:W3CDTF">2019-11-25T15:00:33Z</dcterms:created>
  <dcterms:modified xsi:type="dcterms:W3CDTF">2021-04-13T19:09:31Z</dcterms:modified>
</cp:coreProperties>
</file>